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2025-2026\Financial Planning\FOI\Agency Spend for Publishing\"/>
    </mc:Choice>
  </mc:AlternateContent>
  <xr:revisionPtr revIDLastSave="0" documentId="13_ncr:1_{ECC0B60B-9DB1-4641-AECD-E877A086C129}" xr6:coauthVersionLast="47" xr6:coauthVersionMax="47" xr10:uidLastSave="{00000000-0000-0000-0000-000000000000}"/>
  <bookViews>
    <workbookView xWindow="-110" yWindow="-110" windowWidth="19420" windowHeight="10420" xr2:uid="{A2A04093-B288-4B2E-9795-92FD332CBCD3}"/>
  </bookViews>
  <sheets>
    <sheet name="25-26 year to date" sheetId="5" r:id="rId1"/>
    <sheet name="24-25" sheetId="6" r:id="rId2"/>
    <sheet name="23-24" sheetId="2" r:id="rId3"/>
    <sheet name="20-21 TO 22-23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5" l="1"/>
  <c r="G27" i="5" s="1"/>
  <c r="C117" i="5"/>
  <c r="C94" i="5"/>
  <c r="G26" i="5"/>
  <c r="C92" i="5"/>
  <c r="G20" i="5"/>
  <c r="G15" i="5" s="1"/>
  <c r="G117" i="6"/>
  <c r="F117" i="6"/>
  <c r="E117" i="6"/>
  <c r="D117" i="6"/>
  <c r="C117" i="6"/>
  <c r="F116" i="6"/>
  <c r="E116" i="6"/>
  <c r="D116" i="6"/>
  <c r="C116" i="6"/>
  <c r="H115" i="6"/>
  <c r="H114" i="6"/>
  <c r="H113" i="6"/>
  <c r="H112" i="6"/>
  <c r="H111" i="6"/>
  <c r="G110" i="6"/>
  <c r="H110" i="6" s="1"/>
  <c r="F110" i="6"/>
  <c r="E110" i="6"/>
  <c r="D110" i="6"/>
  <c r="C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G94" i="6"/>
  <c r="H94" i="6" s="1"/>
  <c r="H93" i="6"/>
  <c r="H117" i="6" s="1"/>
  <c r="G92" i="6"/>
  <c r="G116" i="6" s="1"/>
  <c r="G86" i="6"/>
  <c r="H86" i="6" s="1"/>
  <c r="E86" i="6"/>
  <c r="D85" i="6"/>
  <c r="H85" i="6" s="1"/>
  <c r="E84" i="6"/>
  <c r="E12" i="6" s="1"/>
  <c r="D84" i="6"/>
  <c r="D12" i="6" s="1"/>
  <c r="C84" i="6"/>
  <c r="H83" i="6"/>
  <c r="F83" i="6"/>
  <c r="E83" i="6"/>
  <c r="D83" i="6"/>
  <c r="F82" i="6"/>
  <c r="F81" i="6" s="1"/>
  <c r="E82" i="6"/>
  <c r="E81" i="6" s="1"/>
  <c r="D82" i="6"/>
  <c r="C82" i="6"/>
  <c r="H82" i="6" s="1"/>
  <c r="C81" i="6"/>
  <c r="G80" i="6"/>
  <c r="H80" i="6" s="1"/>
  <c r="H79" i="6"/>
  <c r="H78" i="6"/>
  <c r="H77" i="6"/>
  <c r="C76" i="6"/>
  <c r="H76" i="6" s="1"/>
  <c r="F75" i="6"/>
  <c r="E75" i="6"/>
  <c r="D75" i="6"/>
  <c r="E74" i="6"/>
  <c r="H74" i="6" s="1"/>
  <c r="H73" i="6"/>
  <c r="G73" i="6"/>
  <c r="G13" i="6" s="1"/>
  <c r="D73" i="6"/>
  <c r="D72" i="6"/>
  <c r="C72" i="6"/>
  <c r="H72" i="6" s="1"/>
  <c r="D71" i="6"/>
  <c r="D11" i="6" s="1"/>
  <c r="C71" i="6"/>
  <c r="C69" i="6" s="1"/>
  <c r="D70" i="6"/>
  <c r="H70" i="6" s="1"/>
  <c r="C70" i="6"/>
  <c r="G69" i="6"/>
  <c r="F69" i="6"/>
  <c r="E69" i="6"/>
  <c r="D69" i="6"/>
  <c r="H68" i="6"/>
  <c r="G68" i="6"/>
  <c r="H67" i="6"/>
  <c r="H66" i="6"/>
  <c r="H65" i="6"/>
  <c r="H64" i="6"/>
  <c r="H63" i="6"/>
  <c r="G63" i="6"/>
  <c r="F63" i="6"/>
  <c r="E63" i="6"/>
  <c r="D63" i="6"/>
  <c r="C63" i="6"/>
  <c r="G62" i="6"/>
  <c r="H62" i="6" s="1"/>
  <c r="H61" i="6"/>
  <c r="H60" i="6"/>
  <c r="H59" i="6"/>
  <c r="H58" i="6"/>
  <c r="F57" i="6"/>
  <c r="E57" i="6"/>
  <c r="D57" i="6"/>
  <c r="C57" i="6"/>
  <c r="H56" i="6"/>
  <c r="H55" i="6"/>
  <c r="H54" i="6"/>
  <c r="H53" i="6"/>
  <c r="H52" i="6"/>
  <c r="G51" i="6"/>
  <c r="H51" i="6" s="1"/>
  <c r="F51" i="6"/>
  <c r="E51" i="6"/>
  <c r="D51" i="6"/>
  <c r="C51" i="6"/>
  <c r="G50" i="6"/>
  <c r="H50" i="6" s="1"/>
  <c r="H49" i="6"/>
  <c r="H48" i="6"/>
  <c r="H47" i="6"/>
  <c r="H46" i="6"/>
  <c r="F45" i="6"/>
  <c r="E45" i="6"/>
  <c r="D45" i="6"/>
  <c r="C45" i="6"/>
  <c r="G44" i="6"/>
  <c r="H44" i="6" s="1"/>
  <c r="H43" i="6"/>
  <c r="H42" i="6"/>
  <c r="H41" i="6"/>
  <c r="H40" i="6"/>
  <c r="G39" i="6"/>
  <c r="H39" i="6" s="1"/>
  <c r="F39" i="6"/>
  <c r="E39" i="6"/>
  <c r="D39" i="6"/>
  <c r="C39" i="6"/>
  <c r="G38" i="6"/>
  <c r="G33" i="6" s="1"/>
  <c r="H37" i="6"/>
  <c r="H36" i="6"/>
  <c r="H35" i="6"/>
  <c r="H34" i="6"/>
  <c r="F33" i="6"/>
  <c r="E33" i="6"/>
  <c r="D33" i="6"/>
  <c r="C33" i="6"/>
  <c r="G32" i="6"/>
  <c r="H32" i="6" s="1"/>
  <c r="H31" i="6"/>
  <c r="H30" i="6"/>
  <c r="H29" i="6"/>
  <c r="H28" i="6"/>
  <c r="G27" i="6"/>
  <c r="H27" i="6" s="1"/>
  <c r="F27" i="6"/>
  <c r="E27" i="6"/>
  <c r="D27" i="6"/>
  <c r="C27" i="6"/>
  <c r="G26" i="6"/>
  <c r="G21" i="6" s="1"/>
  <c r="H25" i="6"/>
  <c r="H24" i="6"/>
  <c r="H23" i="6"/>
  <c r="H22" i="6"/>
  <c r="F21" i="6"/>
  <c r="E21" i="6"/>
  <c r="D21" i="6"/>
  <c r="C21" i="6"/>
  <c r="G20" i="6"/>
  <c r="H20" i="6" s="1"/>
  <c r="H19" i="6"/>
  <c r="H18" i="6"/>
  <c r="H17" i="6"/>
  <c r="H16" i="6"/>
  <c r="G15" i="6"/>
  <c r="F15" i="6"/>
  <c r="E15" i="6"/>
  <c r="E9" i="6" s="1"/>
  <c r="D15" i="6"/>
  <c r="C15" i="6"/>
  <c r="F14" i="6"/>
  <c r="E14" i="6"/>
  <c r="D14" i="6"/>
  <c r="C14" i="6"/>
  <c r="F13" i="6"/>
  <c r="E13" i="6"/>
  <c r="D13" i="6"/>
  <c r="C13" i="6"/>
  <c r="G12" i="6"/>
  <c r="F12" i="6"/>
  <c r="C12" i="6"/>
  <c r="G11" i="6"/>
  <c r="F11" i="6"/>
  <c r="E11" i="6"/>
  <c r="G10" i="6"/>
  <c r="F10" i="6"/>
  <c r="E10" i="6"/>
  <c r="C10" i="6"/>
  <c r="G81" i="5"/>
  <c r="H82" i="5"/>
  <c r="D81" i="5"/>
  <c r="F116" i="5"/>
  <c r="D116" i="5"/>
  <c r="H73" i="5"/>
  <c r="E69" i="5"/>
  <c r="C11" i="5"/>
  <c r="G63" i="5"/>
  <c r="G57" i="5"/>
  <c r="H50" i="5"/>
  <c r="G117" i="5"/>
  <c r="F117" i="5"/>
  <c r="E117" i="5"/>
  <c r="D117" i="5"/>
  <c r="G116" i="5"/>
  <c r="E116" i="5"/>
  <c r="C116" i="5"/>
  <c r="H115" i="5"/>
  <c r="H114" i="5"/>
  <c r="H113" i="5"/>
  <c r="H112" i="5"/>
  <c r="H111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86" i="5"/>
  <c r="H85" i="5"/>
  <c r="H84" i="5"/>
  <c r="H83" i="5"/>
  <c r="C81" i="5"/>
  <c r="H80" i="5"/>
  <c r="H79" i="5"/>
  <c r="H78" i="5"/>
  <c r="H77" i="5"/>
  <c r="H76" i="5"/>
  <c r="G75" i="5"/>
  <c r="F75" i="5"/>
  <c r="E75" i="5"/>
  <c r="D75" i="5"/>
  <c r="C75" i="5"/>
  <c r="H74" i="5"/>
  <c r="H72" i="5"/>
  <c r="H71" i="5"/>
  <c r="H70" i="5"/>
  <c r="G69" i="5"/>
  <c r="F69" i="5"/>
  <c r="D69" i="5"/>
  <c r="H67" i="5"/>
  <c r="H66" i="5"/>
  <c r="H65" i="5"/>
  <c r="H64" i="5"/>
  <c r="F63" i="5"/>
  <c r="E63" i="5"/>
  <c r="D63" i="5"/>
  <c r="C63" i="5"/>
  <c r="H61" i="5"/>
  <c r="H60" i="5"/>
  <c r="H59" i="5"/>
  <c r="H58" i="5"/>
  <c r="F57" i="5"/>
  <c r="E57" i="5"/>
  <c r="D57" i="5"/>
  <c r="C57" i="5"/>
  <c r="H56" i="5"/>
  <c r="H55" i="5"/>
  <c r="H54" i="5"/>
  <c r="H53" i="5"/>
  <c r="H52" i="5"/>
  <c r="G51" i="5"/>
  <c r="F51" i="5"/>
  <c r="E51" i="5"/>
  <c r="D51" i="5"/>
  <c r="C51" i="5"/>
  <c r="H49" i="5"/>
  <c r="H48" i="5"/>
  <c r="H47" i="5"/>
  <c r="H46" i="5"/>
  <c r="F45" i="5"/>
  <c r="E45" i="5"/>
  <c r="D45" i="5"/>
  <c r="C45" i="5"/>
  <c r="H44" i="5"/>
  <c r="H43" i="5"/>
  <c r="H42" i="5"/>
  <c r="H41" i="5"/>
  <c r="H40" i="5"/>
  <c r="G39" i="5"/>
  <c r="F39" i="5"/>
  <c r="E39" i="5"/>
  <c r="D39" i="5"/>
  <c r="C39" i="5"/>
  <c r="H38" i="5"/>
  <c r="H37" i="5"/>
  <c r="H36" i="5"/>
  <c r="H35" i="5"/>
  <c r="H34" i="5"/>
  <c r="G33" i="5"/>
  <c r="F33" i="5"/>
  <c r="E33" i="5"/>
  <c r="D33" i="5"/>
  <c r="C33" i="5"/>
  <c r="H31" i="5"/>
  <c r="H30" i="5"/>
  <c r="H29" i="5"/>
  <c r="H28" i="5"/>
  <c r="F27" i="5"/>
  <c r="E27" i="5"/>
  <c r="D27" i="5"/>
  <c r="C27" i="5"/>
  <c r="G21" i="5"/>
  <c r="H25" i="5"/>
  <c r="H24" i="5"/>
  <c r="H23" i="5"/>
  <c r="H22" i="5"/>
  <c r="F21" i="5"/>
  <c r="E21" i="5"/>
  <c r="D21" i="5"/>
  <c r="C21" i="5"/>
  <c r="H19" i="5"/>
  <c r="H18" i="5"/>
  <c r="H17" i="5"/>
  <c r="H16" i="5"/>
  <c r="F15" i="5"/>
  <c r="E15" i="5"/>
  <c r="D15" i="5"/>
  <c r="C15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G11" i="5"/>
  <c r="F11" i="5"/>
  <c r="E11" i="5"/>
  <c r="G10" i="5"/>
  <c r="E10" i="5"/>
  <c r="D10" i="5"/>
  <c r="C10" i="5"/>
  <c r="G14" i="2"/>
  <c r="F14" i="2"/>
  <c r="E14" i="2"/>
  <c r="D14" i="2"/>
  <c r="C14" i="2"/>
  <c r="H14" i="2" s="1"/>
  <c r="G13" i="2"/>
  <c r="F13" i="2"/>
  <c r="E13" i="2"/>
  <c r="D13" i="2"/>
  <c r="C13" i="2"/>
  <c r="G12" i="2"/>
  <c r="F12" i="2"/>
  <c r="E12" i="2"/>
  <c r="D12" i="2"/>
  <c r="C12" i="2"/>
  <c r="H12" i="2" s="1"/>
  <c r="G11" i="2"/>
  <c r="F11" i="2"/>
  <c r="E11" i="2"/>
  <c r="D11" i="2"/>
  <c r="C11" i="2"/>
  <c r="G10" i="2"/>
  <c r="F10" i="2"/>
  <c r="E10" i="2"/>
  <c r="D10" i="2"/>
  <c r="C10" i="2"/>
  <c r="G9" i="2"/>
  <c r="F9" i="2"/>
  <c r="E9" i="2"/>
  <c r="D9" i="2"/>
  <c r="C9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32" i="5" l="1"/>
  <c r="H20" i="5"/>
  <c r="H57" i="6"/>
  <c r="H12" i="6"/>
  <c r="F9" i="6"/>
  <c r="C9" i="6"/>
  <c r="H69" i="6"/>
  <c r="H21" i="6"/>
  <c r="H33" i="6"/>
  <c r="H13" i="6"/>
  <c r="H15" i="6"/>
  <c r="D81" i="6"/>
  <c r="D9" i="6" s="1"/>
  <c r="H92" i="6"/>
  <c r="H116" i="6" s="1"/>
  <c r="G14" i="6"/>
  <c r="H14" i="6" s="1"/>
  <c r="H84" i="6"/>
  <c r="H26" i="6"/>
  <c r="H38" i="6"/>
  <c r="G57" i="6"/>
  <c r="C75" i="6"/>
  <c r="C11" i="6"/>
  <c r="H11" i="6" s="1"/>
  <c r="G45" i="6"/>
  <c r="G9" i="6" s="1"/>
  <c r="G81" i="6"/>
  <c r="H71" i="6"/>
  <c r="D10" i="6"/>
  <c r="H10" i="6" s="1"/>
  <c r="G75" i="6"/>
  <c r="F81" i="5"/>
  <c r="F9" i="5" s="1"/>
  <c r="F10" i="5"/>
  <c r="H10" i="5" s="1"/>
  <c r="E81" i="5"/>
  <c r="D11" i="5"/>
  <c r="H11" i="5" s="1"/>
  <c r="C12" i="5"/>
  <c r="H12" i="5" s="1"/>
  <c r="H75" i="5"/>
  <c r="H110" i="5"/>
  <c r="H116" i="5" s="1"/>
  <c r="C69" i="5"/>
  <c r="H69" i="5" s="1"/>
  <c r="H68" i="5"/>
  <c r="H63" i="5"/>
  <c r="H62" i="5"/>
  <c r="H57" i="5"/>
  <c r="H51" i="5"/>
  <c r="G45" i="5"/>
  <c r="G14" i="5"/>
  <c r="H14" i="5" s="1"/>
  <c r="H45" i="5"/>
  <c r="H39" i="5"/>
  <c r="H117" i="5"/>
  <c r="H33" i="5"/>
  <c r="C9" i="5"/>
  <c r="E9" i="5"/>
  <c r="H13" i="5"/>
  <c r="D9" i="5"/>
  <c r="H27" i="5"/>
  <c r="G9" i="5"/>
  <c r="H21" i="5"/>
  <c r="H26" i="5"/>
  <c r="H15" i="5"/>
  <c r="H11" i="2"/>
  <c r="H13" i="2"/>
  <c r="H9" i="2"/>
  <c r="H10" i="2"/>
  <c r="H15" i="2"/>
  <c r="H81" i="6" l="1"/>
  <c r="H75" i="6"/>
  <c r="H45" i="6"/>
  <c r="H9" i="6"/>
  <c r="H81" i="5"/>
  <c r="H9" i="5"/>
  <c r="H11" i="1"/>
  <c r="H12" i="1"/>
  <c r="H13" i="1"/>
  <c r="H14" i="1"/>
  <c r="H10" i="1"/>
  <c r="H17" i="1"/>
  <c r="H18" i="1"/>
  <c r="H19" i="1"/>
  <c r="H20" i="1"/>
  <c r="H16" i="1"/>
  <c r="H23" i="1"/>
  <c r="H24" i="1"/>
  <c r="H25" i="1"/>
  <c r="H26" i="1"/>
  <c r="H22" i="1"/>
  <c r="H21" i="1"/>
  <c r="H17" i="2"/>
  <c r="H18" i="2"/>
  <c r="H19" i="2"/>
  <c r="H20" i="2"/>
  <c r="H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117" i="2" l="1"/>
  <c r="H116" i="2"/>
  <c r="G117" i="2"/>
  <c r="F117" i="2"/>
  <c r="E117" i="2"/>
  <c r="D117" i="2"/>
  <c r="C117" i="2"/>
  <c r="G116" i="2"/>
  <c r="F116" i="2"/>
  <c r="E116" i="2"/>
  <c r="D116" i="2"/>
  <c r="C116" i="2"/>
  <c r="H35" i="1"/>
  <c r="H36" i="1"/>
  <c r="H33" i="1" l="1"/>
  <c r="H37" i="1"/>
  <c r="H34" i="1"/>
  <c r="H32" i="1"/>
  <c r="H15" i="1"/>
  <c r="H9" i="1"/>
</calcChain>
</file>

<file path=xl/sharedStrings.xml><?xml version="1.0" encoding="utf-8"?>
<sst xmlns="http://schemas.openxmlformats.org/spreadsheetml/2006/main" count="469" uniqueCount="44">
  <si>
    <t>2020/21</t>
  </si>
  <si>
    <t>2021/22</t>
  </si>
  <si>
    <t>2022/23</t>
  </si>
  <si>
    <t>Consultants</t>
  </si>
  <si>
    <t xml:space="preserve">Qualified </t>
  </si>
  <si>
    <t>Nursing</t>
  </si>
  <si>
    <t>Total</t>
  </si>
  <si>
    <t>- framework</t>
  </si>
  <si>
    <t>- off framework</t>
  </si>
  <si>
    <t>TOTAL YTD - framework:</t>
  </si>
  <si>
    <t>TOTAL YTD - off framewk:</t>
  </si>
  <si>
    <t>`</t>
  </si>
  <si>
    <t>(20XX/XX year period is defined by financial year 1st April to 31st March)</t>
  </si>
  <si>
    <t>Scientific,</t>
  </si>
  <si>
    <t>Therapeutic &amp;</t>
  </si>
  <si>
    <t>Technical</t>
  </si>
  <si>
    <t>Healthcare</t>
  </si>
  <si>
    <t>Assistants</t>
  </si>
  <si>
    <t>Admin &amp;</t>
  </si>
  <si>
    <t>Estates</t>
  </si>
  <si>
    <t>Service</t>
  </si>
  <si>
    <t>FAMILIES, YOUNG PEOPLE AND CHILDRENS SERVICES</t>
  </si>
  <si>
    <t>LEARNING DISABILITY SERVICES</t>
  </si>
  <si>
    <t>AGENCY EXPENDITURE 2020/21 TO 2022/23 - FREEDOM OF INFORMATION REQUESTS</t>
  </si>
  <si>
    <t>AGENCY EXPENDITURE 2023/24 - FREEDOM OF INFORMATION REQUESTS</t>
  </si>
  <si>
    <t>LEICESTERSHIRE PARTNERSHIP NHS TRUST</t>
  </si>
  <si>
    <t>COMMUNITY HEALTH SERVICES</t>
  </si>
  <si>
    <t>MENTAL HEALTH DIRECTORATE</t>
  </si>
  <si>
    <t>ESTATES, CORPORATE AND HOSTED SERVICES</t>
  </si>
  <si>
    <t>Period</t>
  </si>
  <si>
    <t>ON/OFF-FRAMEWORK</t>
  </si>
  <si>
    <t>(Financial year = 1st April to 31st March)</t>
  </si>
  <si>
    <t>TOTAL FOR YEAR - framework</t>
  </si>
  <si>
    <t>TOTAL FOR YEAR - off framewk:</t>
  </si>
  <si>
    <t>2024/25</t>
  </si>
  <si>
    <t>TOTAL TRUST YTD</t>
  </si>
  <si>
    <t>TOTAL TRUST FOR YEAR</t>
  </si>
  <si>
    <t>AGENCY EXPENDITURE 2024/25 - FREEDOM OF INFORMATION REQUESTS</t>
  </si>
  <si>
    <t>TOTAL TRUST FOR MONTH</t>
  </si>
  <si>
    <t>2023/24</t>
  </si>
  <si>
    <t>YTD AS AT 31.03.25</t>
  </si>
  <si>
    <t>AGENCY EXPENDITURE 2025/26 - FREEDOM OF INFORMATION REQUESTS</t>
  </si>
  <si>
    <t>2025/26</t>
  </si>
  <si>
    <t>YTD AS AT 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</si>
</sst>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17" fontId="1" fillId="0" borderId="4" xfId="0" applyNumberFormat="1" applyFont="1" applyBorder="1" applyAlignment="1">
      <alignment horizontal="left"/>
    </xf>
    <xf numFmtId="17" fontId="1" fillId="0" borderId="13" xfId="0" applyNumberFormat="1" applyFont="1" applyBorder="1" applyAlignment="1">
      <alignment horizontal="left"/>
    </xf>
    <xf numFmtId="164" fontId="0" fillId="0" borderId="7" xfId="0" applyNumberFormat="1" applyBorder="1"/>
    <xf numFmtId="164" fontId="1" fillId="0" borderId="5" xfId="0" applyNumberFormat="1" applyFont="1" applyBorder="1"/>
    <xf numFmtId="164" fontId="0" fillId="0" borderId="8" xfId="0" applyNumberFormat="1" applyBorder="1"/>
    <xf numFmtId="164" fontId="1" fillId="0" borderId="6" xfId="0" applyNumberFormat="1" applyFont="1" applyBorder="1"/>
    <xf numFmtId="164" fontId="0" fillId="0" borderId="3" xfId="0" applyNumberFormat="1" applyBorder="1"/>
    <xf numFmtId="164" fontId="1" fillId="0" borderId="3" xfId="0" applyNumberFormat="1" applyFont="1" applyBorder="1"/>
    <xf numFmtId="17" fontId="1" fillId="0" borderId="16" xfId="0" applyNumberFormat="1" applyFont="1" applyBorder="1" applyAlignment="1">
      <alignment horizontal="left"/>
    </xf>
    <xf numFmtId="17" fontId="1" fillId="0" borderId="17" xfId="0" applyNumberFormat="1" applyFont="1" applyBorder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0" fillId="2" borderId="16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3" xfId="0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2" borderId="2" xfId="0" applyFill="1" applyBorder="1" applyAlignment="1">
      <alignment horizontal="center" vertical="top"/>
    </xf>
    <xf numFmtId="17" fontId="1" fillId="0" borderId="18" xfId="0" applyNumberFormat="1" applyFont="1" applyBorder="1" applyAlignment="1">
      <alignment horizontal="left"/>
    </xf>
    <xf numFmtId="17" fontId="1" fillId="0" borderId="9" xfId="0" applyNumberFormat="1" applyFont="1" applyBorder="1" applyAlignment="1">
      <alignment horizontal="left"/>
    </xf>
    <xf numFmtId="0" fontId="3" fillId="0" borderId="0" xfId="0" applyFont="1"/>
    <xf numFmtId="164" fontId="0" fillId="0" borderId="19" xfId="0" applyNumberFormat="1" applyBorder="1"/>
    <xf numFmtId="164" fontId="1" fillId="0" borderId="22" xfId="0" applyNumberFormat="1" applyFont="1" applyBorder="1"/>
    <xf numFmtId="164" fontId="1" fillId="0" borderId="20" xfId="0" applyNumberFormat="1" applyFont="1" applyBorder="1"/>
    <xf numFmtId="164" fontId="0" fillId="0" borderId="2" xfId="0" applyNumberFormat="1" applyBorder="1"/>
    <xf numFmtId="164" fontId="1" fillId="0" borderId="12" xfId="0" applyNumberFormat="1" applyFont="1" applyBorder="1"/>
    <xf numFmtId="17" fontId="1" fillId="3" borderId="4" xfId="0" applyNumberFormat="1" applyFont="1" applyFill="1" applyBorder="1" applyAlignment="1">
      <alignment horizontal="left"/>
    </xf>
    <xf numFmtId="164" fontId="1" fillId="3" borderId="7" xfId="0" applyNumberFormat="1" applyFont="1" applyFill="1" applyBorder="1"/>
    <xf numFmtId="164" fontId="1" fillId="3" borderId="5" xfId="0" applyNumberFormat="1" applyFont="1" applyFill="1" applyBorder="1"/>
    <xf numFmtId="17" fontId="0" fillId="0" borderId="14" xfId="0" applyNumberFormat="1" applyBorder="1" applyAlignment="1">
      <alignment horizontal="left"/>
    </xf>
    <xf numFmtId="17" fontId="0" fillId="0" borderId="21" xfId="0" applyNumberFormat="1" applyBorder="1" applyAlignment="1">
      <alignment horizontal="left"/>
    </xf>
    <xf numFmtId="17" fontId="0" fillId="0" borderId="17" xfId="0" applyNumberFormat="1" applyBorder="1" applyAlignment="1">
      <alignment horizontal="left"/>
    </xf>
    <xf numFmtId="17" fontId="1" fillId="3" borderId="5" xfId="0" applyNumberFormat="1" applyFont="1" applyFill="1" applyBorder="1" applyAlignment="1">
      <alignment horizontal="left"/>
    </xf>
    <xf numFmtId="164" fontId="0" fillId="0" borderId="0" xfId="0" applyNumberFormat="1"/>
    <xf numFmtId="17" fontId="1" fillId="0" borderId="23" xfId="0" applyNumberFormat="1" applyFont="1" applyBorder="1" applyAlignment="1">
      <alignment horizontal="left"/>
    </xf>
    <xf numFmtId="164" fontId="0" fillId="0" borderId="24" xfId="0" applyNumberFormat="1" applyBorder="1"/>
    <xf numFmtId="164" fontId="1" fillId="0" borderId="25" xfId="0" applyNumberFormat="1" applyFont="1" applyBorder="1"/>
    <xf numFmtId="17" fontId="1" fillId="0" borderId="26" xfId="0" applyNumberFormat="1" applyFont="1" applyBorder="1" applyAlignment="1">
      <alignment horizontal="left"/>
    </xf>
    <xf numFmtId="164" fontId="0" fillId="0" borderId="27" xfId="0" applyNumberFormat="1" applyBorder="1"/>
    <xf numFmtId="0" fontId="1" fillId="2" borderId="15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6" xfId="0" applyFill="1" applyBorder="1"/>
    <xf numFmtId="0" fontId="1" fillId="2" borderId="9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0" borderId="16" xfId="0" applyFont="1" applyBorder="1"/>
    <xf numFmtId="17" fontId="1" fillId="0" borderId="5" xfId="0" applyNumberFormat="1" applyFont="1" applyBorder="1" applyAlignment="1">
      <alignment horizontal="left"/>
    </xf>
    <xf numFmtId="17" fontId="1" fillId="0" borderId="25" xfId="0" applyNumberFormat="1" applyFont="1" applyBorder="1" applyAlignment="1">
      <alignment horizontal="left"/>
    </xf>
    <xf numFmtId="17" fontId="1" fillId="0" borderId="22" xfId="0" applyNumberFormat="1" applyFont="1" applyBorder="1" applyAlignment="1">
      <alignment horizontal="left"/>
    </xf>
    <xf numFmtId="17" fontId="1" fillId="0" borderId="20" xfId="0" applyNumberFormat="1" applyFont="1" applyBorder="1" applyAlignment="1">
      <alignment horizontal="left"/>
    </xf>
    <xf numFmtId="0" fontId="1" fillId="0" borderId="12" xfId="0" applyFont="1" applyBorder="1"/>
    <xf numFmtId="164" fontId="1" fillId="0" borderId="7" xfId="0" applyNumberFormat="1" applyFont="1" applyBorder="1"/>
    <xf numFmtId="164" fontId="0" fillId="0" borderId="3" xfId="0" quotePrefix="1" applyNumberFormat="1" applyBorder="1" applyAlignment="1">
      <alignment horizontal="center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62C1-6282-45C4-9B66-6E501D5E3F28}">
  <dimension ref="A1:R119"/>
  <sheetViews>
    <sheetView tabSelected="1" workbookViewId="0">
      <pane ySplit="8" topLeftCell="A9" activePane="bottomLeft" state="frozen"/>
      <selection pane="bottomLeft" activeCell="G97" sqref="G97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41</v>
      </c>
      <c r="B3" s="1"/>
      <c r="F3" s="63" t="s">
        <v>43</v>
      </c>
      <c r="G3" s="63"/>
      <c r="H3" s="63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42</v>
      </c>
      <c r="B9" s="38" t="s">
        <v>35</v>
      </c>
      <c r="C9" s="33">
        <f>C15+C21+C27+C33+C39+C45+C51+C57+C63+C69+C75+C81</f>
        <v>1437273.7000000002</v>
      </c>
      <c r="D9" s="33">
        <f t="shared" ref="D9:G9" si="0">D15+D21+D27+D33+D39+D45+D51+D57+D63+D69+D75+D81</f>
        <v>1641823.6800000002</v>
      </c>
      <c r="E9" s="33">
        <f t="shared" si="0"/>
        <v>98455.760000000009</v>
      </c>
      <c r="F9" s="33">
        <f t="shared" si="0"/>
        <v>61721.710000000006</v>
      </c>
      <c r="G9" s="33">
        <f t="shared" si="0"/>
        <v>17141.3</v>
      </c>
      <c r="H9" s="34">
        <f>SUM(C9:G9)</f>
        <v>3256416.1500000004</v>
      </c>
    </row>
    <row r="10" spans="1:8" ht="15" customHeight="1" x14ac:dyDescent="0.35">
      <c r="A10" s="24"/>
      <c r="B10" s="35" t="s">
        <v>27</v>
      </c>
      <c r="C10" s="6">
        <f t="shared" ref="C10:G14" si="1">C16+C22+C28+C34+C40+C46+C52+C58+C64+C70+C76+C82</f>
        <v>1301859.78</v>
      </c>
      <c r="D10" s="6">
        <f t="shared" si="1"/>
        <v>408337.70999999996</v>
      </c>
      <c r="E10" s="6">
        <f t="shared" si="1"/>
        <v>34441.699999999997</v>
      </c>
      <c r="F10" s="6">
        <f t="shared" si="1"/>
        <v>5083.01</v>
      </c>
      <c r="G10" s="6">
        <f t="shared" si="1"/>
        <v>0</v>
      </c>
      <c r="H10" s="7">
        <f>SUM(C10:G10)</f>
        <v>1749722.2</v>
      </c>
    </row>
    <row r="11" spans="1:8" ht="15" customHeight="1" x14ac:dyDescent="0.35">
      <c r="A11" s="24"/>
      <c r="B11" s="36" t="s">
        <v>26</v>
      </c>
      <c r="C11" s="27">
        <f t="shared" si="1"/>
        <v>69017.919999999998</v>
      </c>
      <c r="D11" s="27">
        <f t="shared" si="1"/>
        <v>951284.77</v>
      </c>
      <c r="E11" s="27">
        <f t="shared" si="1"/>
        <v>31243.79</v>
      </c>
      <c r="F11" s="27">
        <f t="shared" si="1"/>
        <v>50373.98000000001</v>
      </c>
      <c r="G11" s="27">
        <f t="shared" si="1"/>
        <v>0</v>
      </c>
      <c r="H11" s="7">
        <f t="shared" ref="H11:H14" si="2">SUM(C11:G11)</f>
        <v>1101920.46</v>
      </c>
    </row>
    <row r="12" spans="1:8" ht="15" customHeight="1" x14ac:dyDescent="0.35">
      <c r="A12" s="24"/>
      <c r="B12" s="36" t="s">
        <v>21</v>
      </c>
      <c r="C12" s="27">
        <f t="shared" si="1"/>
        <v>66396</v>
      </c>
      <c r="D12" s="27">
        <f t="shared" si="1"/>
        <v>240060.2</v>
      </c>
      <c r="E12" s="27">
        <f t="shared" si="1"/>
        <v>32770.270000000004</v>
      </c>
      <c r="F12" s="27">
        <f t="shared" si="1"/>
        <v>5263.43</v>
      </c>
      <c r="G12" s="27">
        <f t="shared" si="1"/>
        <v>0</v>
      </c>
      <c r="H12" s="7">
        <f t="shared" si="2"/>
        <v>344489.9</v>
      </c>
    </row>
    <row r="13" spans="1:8" ht="15" customHeight="1" x14ac:dyDescent="0.35">
      <c r="A13" s="24"/>
      <c r="B13" s="36" t="s">
        <v>22</v>
      </c>
      <c r="C13" s="27">
        <f t="shared" si="1"/>
        <v>0</v>
      </c>
      <c r="D13" s="27">
        <f t="shared" si="1"/>
        <v>42141</v>
      </c>
      <c r="E13" s="27">
        <f t="shared" si="1"/>
        <v>0</v>
      </c>
      <c r="F13" s="27">
        <f t="shared" si="1"/>
        <v>1001.29</v>
      </c>
      <c r="G13" s="27">
        <f t="shared" si="1"/>
        <v>0</v>
      </c>
      <c r="H13" s="7">
        <f t="shared" si="2"/>
        <v>43142.29</v>
      </c>
    </row>
    <row r="14" spans="1:8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0</v>
      </c>
      <c r="E14" s="8">
        <f t="shared" si="1"/>
        <v>0</v>
      </c>
      <c r="F14" s="8">
        <f t="shared" si="1"/>
        <v>0</v>
      </c>
      <c r="G14" s="8">
        <f t="shared" si="1"/>
        <v>17141.3</v>
      </c>
      <c r="H14" s="28">
        <f t="shared" si="2"/>
        <v>17141.3</v>
      </c>
    </row>
    <row r="15" spans="1:8" s="22" customFormat="1" ht="15" customHeight="1" x14ac:dyDescent="0.35">
      <c r="A15" s="32">
        <v>45748</v>
      </c>
      <c r="B15" s="38" t="s">
        <v>38</v>
      </c>
      <c r="C15" s="33">
        <f>SUM(C16:C20)</f>
        <v>487806.7</v>
      </c>
      <c r="D15" s="33">
        <f t="shared" ref="D15:G15" si="3">SUM(D16:D20)</f>
        <v>628432.65000000014</v>
      </c>
      <c r="E15" s="33">
        <f t="shared" si="3"/>
        <v>47368.93</v>
      </c>
      <c r="F15" s="33">
        <f t="shared" si="3"/>
        <v>33366.100000000006</v>
      </c>
      <c r="G15" s="33">
        <f t="shared" si="3"/>
        <v>5784.7999999999993</v>
      </c>
      <c r="H15" s="34">
        <f>SUM(C15:G15)</f>
        <v>1202759.1800000002</v>
      </c>
    </row>
    <row r="16" spans="1:8" ht="15" customHeight="1" x14ac:dyDescent="0.35">
      <c r="A16" s="24"/>
      <c r="B16" s="35" t="s">
        <v>27</v>
      </c>
      <c r="C16" s="6">
        <v>435710.06</v>
      </c>
      <c r="D16" s="6">
        <v>167431.63999999998</v>
      </c>
      <c r="E16" s="6">
        <v>10935.249999999998</v>
      </c>
      <c r="F16" s="6">
        <v>1624.07</v>
      </c>
      <c r="G16" s="6"/>
      <c r="H16" s="7">
        <f>SUM(C16:G16)</f>
        <v>615701.0199999999</v>
      </c>
    </row>
    <row r="17" spans="1:8" ht="15" customHeight="1" x14ac:dyDescent="0.35">
      <c r="A17" s="24"/>
      <c r="B17" s="36" t="s">
        <v>26</v>
      </c>
      <c r="C17" s="27">
        <v>30016.639999999999</v>
      </c>
      <c r="D17" s="27">
        <v>358026.49000000011</v>
      </c>
      <c r="E17" s="27">
        <v>27367.100000000002</v>
      </c>
      <c r="F17" s="27">
        <v>31345.490000000005</v>
      </c>
      <c r="G17" s="27"/>
      <c r="H17" s="7">
        <f t="shared" ref="H17:H80" si="4">SUM(C17:G17)</f>
        <v>446755.72000000009</v>
      </c>
    </row>
    <row r="18" spans="1:8" ht="15" customHeight="1" x14ac:dyDescent="0.35">
      <c r="A18" s="24"/>
      <c r="B18" s="36" t="s">
        <v>21</v>
      </c>
      <c r="C18" s="27">
        <v>22080</v>
      </c>
      <c r="D18" s="27">
        <v>94200.4</v>
      </c>
      <c r="E18" s="27">
        <v>9066.58</v>
      </c>
      <c r="F18" s="27"/>
      <c r="G18" s="27"/>
      <c r="H18" s="7">
        <f t="shared" si="4"/>
        <v>125346.98</v>
      </c>
    </row>
    <row r="19" spans="1:8" ht="15" customHeight="1" x14ac:dyDescent="0.35">
      <c r="A19" s="24"/>
      <c r="B19" s="36" t="s">
        <v>22</v>
      </c>
      <c r="C19" s="27"/>
      <c r="D19" s="27">
        <v>8774.1200000000008</v>
      </c>
      <c r="E19" s="27"/>
      <c r="F19" s="27">
        <v>396.54</v>
      </c>
      <c r="G19" s="27"/>
      <c r="H19" s="7">
        <f t="shared" si="4"/>
        <v>9170.6600000000017</v>
      </c>
    </row>
    <row r="20" spans="1:8" ht="15" customHeight="1" thickBot="1" x14ac:dyDescent="0.4">
      <c r="A20" s="10"/>
      <c r="B20" s="37" t="s">
        <v>28</v>
      </c>
      <c r="C20" s="8"/>
      <c r="D20" s="8"/>
      <c r="E20" s="8"/>
      <c r="F20" s="8"/>
      <c r="G20" s="8">
        <f>4552.82+1231.98</f>
        <v>5784.7999999999993</v>
      </c>
      <c r="H20" s="28">
        <f t="shared" si="4"/>
        <v>5784.7999999999993</v>
      </c>
    </row>
    <row r="21" spans="1:8" ht="15" customHeight="1" x14ac:dyDescent="0.35">
      <c r="A21" s="32">
        <v>45778</v>
      </c>
      <c r="B21" s="38" t="s">
        <v>38</v>
      </c>
      <c r="C21" s="33">
        <f>SUM(C22:C26)</f>
        <v>493114.39</v>
      </c>
      <c r="D21" s="33">
        <f t="shared" ref="D21:G21" si="5">SUM(D22:D26)</f>
        <v>538745.35</v>
      </c>
      <c r="E21" s="33">
        <f t="shared" si="5"/>
        <v>20244.36</v>
      </c>
      <c r="F21" s="33">
        <f t="shared" si="5"/>
        <v>12707.72</v>
      </c>
      <c r="G21" s="33">
        <f t="shared" si="5"/>
        <v>3924.6400000000003</v>
      </c>
      <c r="H21" s="34">
        <f t="shared" si="4"/>
        <v>1068736.46</v>
      </c>
    </row>
    <row r="22" spans="1:8" ht="15" customHeight="1" x14ac:dyDescent="0.35">
      <c r="A22" s="24"/>
      <c r="B22" s="35" t="s">
        <v>27</v>
      </c>
      <c r="C22" s="6">
        <v>454860.88</v>
      </c>
      <c r="D22" s="6">
        <v>122579.58</v>
      </c>
      <c r="E22" s="6">
        <v>8645.43</v>
      </c>
      <c r="F22" s="6">
        <v>-330.75</v>
      </c>
      <c r="G22" s="6"/>
      <c r="H22" s="7">
        <f t="shared" si="4"/>
        <v>585755.14</v>
      </c>
    </row>
    <row r="23" spans="1:8" ht="15" customHeight="1" x14ac:dyDescent="0.35">
      <c r="A23" s="24"/>
      <c r="B23" s="36" t="s">
        <v>26</v>
      </c>
      <c r="C23" s="27">
        <v>16029.51</v>
      </c>
      <c r="D23" s="27">
        <v>328821.96999999997</v>
      </c>
      <c r="E23" s="27">
        <v>-2573.67</v>
      </c>
      <c r="F23" s="27">
        <v>11650.58</v>
      </c>
      <c r="G23" s="27"/>
      <c r="H23" s="7">
        <f t="shared" si="4"/>
        <v>353928.39</v>
      </c>
    </row>
    <row r="24" spans="1:8" ht="15" customHeight="1" x14ac:dyDescent="0.35">
      <c r="A24" s="24"/>
      <c r="B24" s="36" t="s">
        <v>21</v>
      </c>
      <c r="C24" s="27">
        <v>22224</v>
      </c>
      <c r="D24" s="27">
        <v>69939.67</v>
      </c>
      <c r="E24" s="27">
        <v>14172.6</v>
      </c>
      <c r="F24" s="27">
        <v>1387.89</v>
      </c>
      <c r="G24" s="27"/>
      <c r="H24" s="7">
        <f t="shared" si="4"/>
        <v>107724.16</v>
      </c>
    </row>
    <row r="25" spans="1:8" ht="15" customHeight="1" x14ac:dyDescent="0.35">
      <c r="A25" s="24"/>
      <c r="B25" s="36" t="s">
        <v>22</v>
      </c>
      <c r="C25" s="27"/>
      <c r="D25" s="27">
        <v>16262.16</v>
      </c>
      <c r="E25" s="27"/>
      <c r="F25" s="27"/>
      <c r="G25" s="27"/>
      <c r="H25" s="7">
        <f t="shared" si="4"/>
        <v>16262.16</v>
      </c>
    </row>
    <row r="26" spans="1:8" ht="15" customHeight="1" thickBot="1" x14ac:dyDescent="0.4">
      <c r="A26" s="10"/>
      <c r="B26" s="37" t="s">
        <v>28</v>
      </c>
      <c r="C26" s="8"/>
      <c r="D26" s="8">
        <v>1141.97</v>
      </c>
      <c r="E26" s="8"/>
      <c r="F26" s="8"/>
      <c r="G26" s="8">
        <f>2122.32+1802.32</f>
        <v>3924.6400000000003</v>
      </c>
      <c r="H26" s="28">
        <f t="shared" si="4"/>
        <v>5066.6100000000006</v>
      </c>
    </row>
    <row r="27" spans="1:8" ht="15" customHeight="1" x14ac:dyDescent="0.35">
      <c r="A27" s="32">
        <v>45809</v>
      </c>
      <c r="B27" s="38" t="s">
        <v>38</v>
      </c>
      <c r="C27" s="33">
        <f>SUM(C28:C32)</f>
        <v>456352.61000000004</v>
      </c>
      <c r="D27" s="33">
        <f t="shared" ref="D27:G27" si="6">SUM(D28:D32)</f>
        <v>474645.68000000005</v>
      </c>
      <c r="E27" s="33">
        <f t="shared" si="6"/>
        <v>30842.47</v>
      </c>
      <c r="F27" s="33">
        <f t="shared" si="6"/>
        <v>15647.89</v>
      </c>
      <c r="G27" s="33">
        <f t="shared" si="6"/>
        <v>7431.8600000000006</v>
      </c>
      <c r="H27" s="34">
        <f t="shared" si="4"/>
        <v>984920.51</v>
      </c>
    </row>
    <row r="28" spans="1:8" ht="15" customHeight="1" x14ac:dyDescent="0.35">
      <c r="A28" s="24"/>
      <c r="B28" s="35" t="s">
        <v>27</v>
      </c>
      <c r="C28" s="6">
        <v>411288.84</v>
      </c>
      <c r="D28" s="6">
        <v>118326.49</v>
      </c>
      <c r="E28" s="6">
        <v>14861.02</v>
      </c>
      <c r="F28" s="6">
        <v>3789.69</v>
      </c>
      <c r="G28" s="6"/>
      <c r="H28" s="7">
        <f t="shared" si="4"/>
        <v>548266.04</v>
      </c>
    </row>
    <row r="29" spans="1:8" ht="15" customHeight="1" x14ac:dyDescent="0.35">
      <c r="A29" s="24"/>
      <c r="B29" s="36" t="s">
        <v>26</v>
      </c>
      <c r="C29" s="27">
        <v>22971.77</v>
      </c>
      <c r="D29" s="27">
        <v>264436.31</v>
      </c>
      <c r="E29" s="27">
        <v>6450.36</v>
      </c>
      <c r="F29" s="27">
        <v>7377.91</v>
      </c>
      <c r="G29" s="27"/>
      <c r="H29" s="7">
        <f t="shared" si="4"/>
        <v>301236.34999999998</v>
      </c>
    </row>
    <row r="30" spans="1:8" ht="15" customHeight="1" x14ac:dyDescent="0.35">
      <c r="A30" s="24"/>
      <c r="B30" s="36" t="s">
        <v>21</v>
      </c>
      <c r="C30" s="27">
        <v>22092</v>
      </c>
      <c r="D30" s="27">
        <v>75920.13</v>
      </c>
      <c r="E30" s="27">
        <v>9531.09</v>
      </c>
      <c r="F30" s="27">
        <v>3875.54</v>
      </c>
      <c r="G30" s="27"/>
      <c r="H30" s="7">
        <f t="shared" si="4"/>
        <v>111418.76</v>
      </c>
    </row>
    <row r="31" spans="1:8" ht="15" customHeight="1" x14ac:dyDescent="0.35">
      <c r="A31" s="24"/>
      <c r="B31" s="36" t="s">
        <v>22</v>
      </c>
      <c r="C31" s="27"/>
      <c r="D31" s="27">
        <v>17104.72</v>
      </c>
      <c r="E31" s="27"/>
      <c r="F31" s="27">
        <v>604.75</v>
      </c>
      <c r="G31" s="27"/>
      <c r="H31" s="7">
        <f t="shared" si="4"/>
        <v>17709.47</v>
      </c>
    </row>
    <row r="32" spans="1:8" ht="15" customHeight="1" thickBot="1" x14ac:dyDescent="0.4">
      <c r="A32" s="10"/>
      <c r="B32" s="37" t="s">
        <v>28</v>
      </c>
      <c r="C32" s="8"/>
      <c r="D32" s="8">
        <v>-1141.97</v>
      </c>
      <c r="E32" s="8"/>
      <c r="F32" s="8"/>
      <c r="G32" s="8">
        <f>1083.6+5631.58+2116.68-1400</f>
        <v>7431.8600000000006</v>
      </c>
      <c r="H32" s="28">
        <f t="shared" si="4"/>
        <v>6289.89</v>
      </c>
    </row>
    <row r="33" spans="1:8" ht="15" customHeight="1" x14ac:dyDescent="0.35">
      <c r="A33" s="32">
        <v>45839</v>
      </c>
      <c r="B33" s="38" t="s">
        <v>38</v>
      </c>
      <c r="C33" s="33">
        <f>SUM(C34:C38)</f>
        <v>0</v>
      </c>
      <c r="D33" s="33">
        <f t="shared" ref="D33:G33" si="7">SUM(D34:D38)</f>
        <v>0</v>
      </c>
      <c r="E33" s="33">
        <f t="shared" si="7"/>
        <v>0</v>
      </c>
      <c r="F33" s="33">
        <f t="shared" si="7"/>
        <v>0</v>
      </c>
      <c r="G33" s="33">
        <f t="shared" si="7"/>
        <v>0</v>
      </c>
      <c r="H33" s="34">
        <f t="shared" si="4"/>
        <v>0</v>
      </c>
    </row>
    <row r="34" spans="1:8" ht="15" customHeight="1" x14ac:dyDescent="0.35">
      <c r="A34" s="24"/>
      <c r="B34" s="35" t="s">
        <v>27</v>
      </c>
      <c r="C34" s="6"/>
      <c r="D34" s="6"/>
      <c r="E34" s="6"/>
      <c r="F34" s="6"/>
      <c r="G34" s="6"/>
      <c r="H34" s="7">
        <f t="shared" si="4"/>
        <v>0</v>
      </c>
    </row>
    <row r="35" spans="1:8" ht="15" customHeight="1" x14ac:dyDescent="0.35">
      <c r="A35" s="24"/>
      <c r="B35" s="36" t="s">
        <v>26</v>
      </c>
      <c r="C35" s="27"/>
      <c r="D35" s="27"/>
      <c r="E35" s="27"/>
      <c r="F35" s="27"/>
      <c r="G35" s="27"/>
      <c r="H35" s="7">
        <f t="shared" si="4"/>
        <v>0</v>
      </c>
    </row>
    <row r="36" spans="1:8" ht="15" customHeight="1" x14ac:dyDescent="0.35">
      <c r="A36" s="24"/>
      <c r="B36" s="36" t="s">
        <v>21</v>
      </c>
      <c r="C36" s="27"/>
      <c r="D36" s="27"/>
      <c r="E36" s="27"/>
      <c r="F36" s="27"/>
      <c r="G36" s="27"/>
      <c r="H36" s="7">
        <f t="shared" si="4"/>
        <v>0</v>
      </c>
    </row>
    <row r="37" spans="1:8" ht="15" customHeight="1" x14ac:dyDescent="0.35">
      <c r="A37" s="24"/>
      <c r="B37" s="36" t="s">
        <v>22</v>
      </c>
      <c r="C37" s="27"/>
      <c r="D37" s="27"/>
      <c r="E37" s="27"/>
      <c r="F37" s="27"/>
      <c r="G37" s="27"/>
      <c r="H37" s="7">
        <f t="shared" si="4"/>
        <v>0</v>
      </c>
    </row>
    <row r="38" spans="1:8" ht="15" customHeight="1" thickBot="1" x14ac:dyDescent="0.4">
      <c r="A38" s="10"/>
      <c r="B38" s="37" t="s">
        <v>28</v>
      </c>
      <c r="C38" s="8"/>
      <c r="D38" s="8"/>
      <c r="E38" s="8"/>
      <c r="F38" s="8"/>
      <c r="G38" s="8"/>
      <c r="H38" s="28">
        <f t="shared" si="4"/>
        <v>0</v>
      </c>
    </row>
    <row r="39" spans="1:8" ht="15" customHeight="1" x14ac:dyDescent="0.35">
      <c r="A39" s="32">
        <v>45870</v>
      </c>
      <c r="B39" s="38" t="s">
        <v>38</v>
      </c>
      <c r="C39" s="33">
        <f>SUM(C40:C44)</f>
        <v>0</v>
      </c>
      <c r="D39" s="33">
        <f t="shared" ref="D39:G39" si="8">SUM(D40:D44)</f>
        <v>0</v>
      </c>
      <c r="E39" s="33">
        <f t="shared" si="8"/>
        <v>0</v>
      </c>
      <c r="F39" s="33">
        <f t="shared" si="8"/>
        <v>0</v>
      </c>
      <c r="G39" s="33">
        <f t="shared" si="8"/>
        <v>0</v>
      </c>
      <c r="H39" s="34">
        <f t="shared" si="4"/>
        <v>0</v>
      </c>
    </row>
    <row r="40" spans="1:8" ht="15" customHeight="1" x14ac:dyDescent="0.35">
      <c r="A40" s="24"/>
      <c r="B40" s="35" t="s">
        <v>27</v>
      </c>
      <c r="C40" s="6"/>
      <c r="D40" s="6"/>
      <c r="E40" s="6"/>
      <c r="F40" s="6"/>
      <c r="G40" s="6"/>
      <c r="H40" s="7">
        <f t="shared" si="4"/>
        <v>0</v>
      </c>
    </row>
    <row r="41" spans="1:8" ht="15" customHeight="1" x14ac:dyDescent="0.35">
      <c r="A41" s="24"/>
      <c r="B41" s="36" t="s">
        <v>26</v>
      </c>
      <c r="C41" s="27"/>
      <c r="D41" s="27"/>
      <c r="E41" s="27"/>
      <c r="F41" s="27"/>
      <c r="G41" s="27"/>
      <c r="H41" s="7">
        <f t="shared" si="4"/>
        <v>0</v>
      </c>
    </row>
    <row r="42" spans="1:8" ht="15" customHeight="1" x14ac:dyDescent="0.35">
      <c r="A42" s="24"/>
      <c r="B42" s="36" t="s">
        <v>21</v>
      </c>
      <c r="C42" s="27"/>
      <c r="D42" s="27"/>
      <c r="E42" s="27"/>
      <c r="F42" s="27"/>
      <c r="G42" s="27"/>
      <c r="H42" s="7">
        <f t="shared" si="4"/>
        <v>0</v>
      </c>
    </row>
    <row r="43" spans="1:8" ht="15" customHeight="1" x14ac:dyDescent="0.35">
      <c r="A43" s="24"/>
      <c r="B43" s="36" t="s">
        <v>22</v>
      </c>
      <c r="C43" s="27"/>
      <c r="D43" s="27"/>
      <c r="E43" s="27"/>
      <c r="F43" s="27"/>
      <c r="G43" s="27"/>
      <c r="H43" s="7">
        <f t="shared" si="4"/>
        <v>0</v>
      </c>
    </row>
    <row r="44" spans="1:8" ht="15" customHeight="1" thickBot="1" x14ac:dyDescent="0.4">
      <c r="A44" s="10"/>
      <c r="B44" s="37" t="s">
        <v>28</v>
      </c>
      <c r="C44" s="8"/>
      <c r="D44" s="8"/>
      <c r="E44" s="8"/>
      <c r="F44" s="8"/>
      <c r="G44" s="8"/>
      <c r="H44" s="28">
        <f t="shared" si="4"/>
        <v>0</v>
      </c>
    </row>
    <row r="45" spans="1:8" ht="15" customHeight="1" x14ac:dyDescent="0.35">
      <c r="A45" s="32">
        <v>45901</v>
      </c>
      <c r="B45" s="38" t="s">
        <v>38</v>
      </c>
      <c r="C45" s="33">
        <f>SUM(C46:C50)</f>
        <v>0</v>
      </c>
      <c r="D45" s="33">
        <f t="shared" ref="D45:G45" si="9">SUM(D46:D50)</f>
        <v>0</v>
      </c>
      <c r="E45" s="33">
        <f t="shared" si="9"/>
        <v>0</v>
      </c>
      <c r="F45" s="33">
        <f t="shared" si="9"/>
        <v>0</v>
      </c>
      <c r="G45" s="33">
        <f t="shared" si="9"/>
        <v>0</v>
      </c>
      <c r="H45" s="34">
        <f t="shared" si="4"/>
        <v>0</v>
      </c>
    </row>
    <row r="46" spans="1:8" ht="15" customHeight="1" x14ac:dyDescent="0.35">
      <c r="A46" s="24"/>
      <c r="B46" s="35" t="s">
        <v>27</v>
      </c>
      <c r="C46" s="6"/>
      <c r="D46" s="6"/>
      <c r="E46" s="6"/>
      <c r="F46" s="6"/>
      <c r="G46" s="6"/>
      <c r="H46" s="7">
        <f t="shared" si="4"/>
        <v>0</v>
      </c>
    </row>
    <row r="47" spans="1:8" ht="15" customHeight="1" x14ac:dyDescent="0.35">
      <c r="A47" s="24"/>
      <c r="B47" s="36" t="s">
        <v>26</v>
      </c>
      <c r="C47" s="27"/>
      <c r="D47" s="27"/>
      <c r="E47" s="27"/>
      <c r="F47" s="27"/>
      <c r="G47" s="27"/>
      <c r="H47" s="7">
        <f t="shared" si="4"/>
        <v>0</v>
      </c>
    </row>
    <row r="48" spans="1:8" ht="15" customHeight="1" x14ac:dyDescent="0.35">
      <c r="A48" s="24"/>
      <c r="B48" s="36" t="s">
        <v>21</v>
      </c>
      <c r="C48" s="27"/>
      <c r="D48" s="27"/>
      <c r="E48" s="27"/>
      <c r="F48" s="27"/>
      <c r="G48" s="27"/>
      <c r="H48" s="7">
        <f t="shared" si="4"/>
        <v>0</v>
      </c>
    </row>
    <row r="49" spans="1:8" ht="15" customHeight="1" x14ac:dyDescent="0.35">
      <c r="A49" s="24"/>
      <c r="B49" s="36" t="s">
        <v>22</v>
      </c>
      <c r="C49" s="27"/>
      <c r="D49" s="27"/>
      <c r="E49" s="27"/>
      <c r="F49" s="27"/>
      <c r="G49" s="27"/>
      <c r="H49" s="7">
        <f t="shared" si="4"/>
        <v>0</v>
      </c>
    </row>
    <row r="50" spans="1:8" ht="15" customHeight="1" thickBot="1" x14ac:dyDescent="0.4">
      <c r="A50" s="10"/>
      <c r="B50" s="37" t="s">
        <v>28</v>
      </c>
      <c r="C50" s="8"/>
      <c r="D50" s="8"/>
      <c r="E50" s="8"/>
      <c r="F50" s="8"/>
      <c r="G50" s="8"/>
      <c r="H50" s="28">
        <f t="shared" si="4"/>
        <v>0</v>
      </c>
    </row>
    <row r="51" spans="1:8" ht="15" customHeight="1" x14ac:dyDescent="0.35">
      <c r="A51" s="32">
        <v>45931</v>
      </c>
      <c r="B51" s="38" t="s">
        <v>38</v>
      </c>
      <c r="C51" s="33">
        <f>SUM(C52:C56)</f>
        <v>0</v>
      </c>
      <c r="D51" s="33">
        <f t="shared" ref="D51:G51" si="10">SUM(D52:D56)</f>
        <v>0</v>
      </c>
      <c r="E51" s="33">
        <f t="shared" si="10"/>
        <v>0</v>
      </c>
      <c r="F51" s="33">
        <f t="shared" si="10"/>
        <v>0</v>
      </c>
      <c r="G51" s="33">
        <f t="shared" si="10"/>
        <v>0</v>
      </c>
      <c r="H51" s="34">
        <f t="shared" si="4"/>
        <v>0</v>
      </c>
    </row>
    <row r="52" spans="1:8" ht="15" customHeight="1" x14ac:dyDescent="0.35">
      <c r="A52" s="24"/>
      <c r="B52" s="35" t="s">
        <v>27</v>
      </c>
      <c r="C52" s="6"/>
      <c r="D52" s="6"/>
      <c r="E52" s="6"/>
      <c r="F52" s="6"/>
      <c r="G52" s="6"/>
      <c r="H52" s="7">
        <f t="shared" si="4"/>
        <v>0</v>
      </c>
    </row>
    <row r="53" spans="1:8" ht="15" customHeight="1" x14ac:dyDescent="0.35">
      <c r="A53" s="24"/>
      <c r="B53" s="36" t="s">
        <v>26</v>
      </c>
      <c r="C53" s="27"/>
      <c r="D53" s="27"/>
      <c r="E53" s="27"/>
      <c r="F53" s="27"/>
      <c r="G53" s="27"/>
      <c r="H53" s="7">
        <f t="shared" si="4"/>
        <v>0</v>
      </c>
    </row>
    <row r="54" spans="1:8" ht="15" customHeight="1" x14ac:dyDescent="0.35">
      <c r="A54" s="24"/>
      <c r="B54" s="36" t="s">
        <v>21</v>
      </c>
      <c r="C54" s="27"/>
      <c r="D54" s="27"/>
      <c r="E54" s="27"/>
      <c r="F54" s="27"/>
      <c r="G54" s="27"/>
      <c r="H54" s="7">
        <f t="shared" si="4"/>
        <v>0</v>
      </c>
    </row>
    <row r="55" spans="1:8" ht="15" customHeight="1" x14ac:dyDescent="0.35">
      <c r="A55" s="24"/>
      <c r="B55" s="36" t="s">
        <v>22</v>
      </c>
      <c r="C55" s="27"/>
      <c r="D55" s="27"/>
      <c r="E55" s="27"/>
      <c r="F55" s="27"/>
      <c r="G55" s="27"/>
      <c r="H55" s="7">
        <f t="shared" si="4"/>
        <v>0</v>
      </c>
    </row>
    <row r="56" spans="1:8" ht="15" customHeight="1" thickBot="1" x14ac:dyDescent="0.4">
      <c r="A56" s="10"/>
      <c r="B56" s="37" t="s">
        <v>28</v>
      </c>
      <c r="C56" s="8"/>
      <c r="D56" s="8"/>
      <c r="E56" s="8"/>
      <c r="F56" s="8"/>
      <c r="G56" s="8"/>
      <c r="H56" s="28">
        <f t="shared" si="4"/>
        <v>0</v>
      </c>
    </row>
    <row r="57" spans="1:8" ht="15" customHeight="1" x14ac:dyDescent="0.35">
      <c r="A57" s="32">
        <v>45962</v>
      </c>
      <c r="B57" s="38" t="s">
        <v>38</v>
      </c>
      <c r="C57" s="33">
        <f>SUM(C58:C62)</f>
        <v>0</v>
      </c>
      <c r="D57" s="33">
        <f t="shared" ref="D57:G57" si="11">SUM(D58:D62)</f>
        <v>0</v>
      </c>
      <c r="E57" s="33">
        <f t="shared" si="11"/>
        <v>0</v>
      </c>
      <c r="F57" s="33">
        <f t="shared" si="11"/>
        <v>0</v>
      </c>
      <c r="G57" s="33">
        <f t="shared" si="11"/>
        <v>0</v>
      </c>
      <c r="H57" s="34">
        <f t="shared" si="4"/>
        <v>0</v>
      </c>
    </row>
    <row r="58" spans="1:8" ht="15" customHeight="1" x14ac:dyDescent="0.35">
      <c r="A58" s="24"/>
      <c r="B58" s="35" t="s">
        <v>27</v>
      </c>
      <c r="C58" s="6"/>
      <c r="D58" s="6"/>
      <c r="E58" s="6"/>
      <c r="F58" s="6"/>
      <c r="G58" s="6"/>
      <c r="H58" s="7">
        <f t="shared" si="4"/>
        <v>0</v>
      </c>
    </row>
    <row r="59" spans="1:8" ht="15" customHeight="1" x14ac:dyDescent="0.35">
      <c r="A59" s="24"/>
      <c r="B59" s="36" t="s">
        <v>26</v>
      </c>
      <c r="C59" s="27"/>
      <c r="D59" s="27"/>
      <c r="E59" s="27"/>
      <c r="F59" s="27"/>
      <c r="G59" s="27"/>
      <c r="H59" s="7">
        <f t="shared" si="4"/>
        <v>0</v>
      </c>
    </row>
    <row r="60" spans="1:8" ht="15" customHeight="1" x14ac:dyDescent="0.35">
      <c r="A60" s="24"/>
      <c r="B60" s="36" t="s">
        <v>21</v>
      </c>
      <c r="C60" s="27"/>
      <c r="D60" s="27"/>
      <c r="E60" s="27"/>
      <c r="F60" s="27"/>
      <c r="G60" s="27"/>
      <c r="H60" s="7">
        <f t="shared" si="4"/>
        <v>0</v>
      </c>
    </row>
    <row r="61" spans="1:8" ht="15" customHeight="1" x14ac:dyDescent="0.35">
      <c r="A61" s="24"/>
      <c r="B61" s="36" t="s">
        <v>22</v>
      </c>
      <c r="C61" s="27"/>
      <c r="D61" s="27"/>
      <c r="E61" s="27"/>
      <c r="F61" s="27"/>
      <c r="G61" s="27"/>
      <c r="H61" s="7">
        <f t="shared" si="4"/>
        <v>0</v>
      </c>
    </row>
    <row r="62" spans="1:8" ht="15" customHeight="1" thickBot="1" x14ac:dyDescent="0.4">
      <c r="A62" s="10"/>
      <c r="B62" s="37" t="s">
        <v>28</v>
      </c>
      <c r="C62" s="8"/>
      <c r="D62" s="8"/>
      <c r="E62" s="8"/>
      <c r="F62" s="8"/>
      <c r="G62" s="8"/>
      <c r="H62" s="28">
        <f t="shared" si="4"/>
        <v>0</v>
      </c>
    </row>
    <row r="63" spans="1:8" ht="15" customHeight="1" x14ac:dyDescent="0.35">
      <c r="A63" s="32">
        <v>45992</v>
      </c>
      <c r="B63" s="38" t="s">
        <v>38</v>
      </c>
      <c r="C63" s="33">
        <f>SUM(C64:C68)</f>
        <v>0</v>
      </c>
      <c r="D63" s="33">
        <f t="shared" ref="D63:G63" si="12">SUM(D64:D68)</f>
        <v>0</v>
      </c>
      <c r="E63" s="33">
        <f t="shared" si="12"/>
        <v>0</v>
      </c>
      <c r="F63" s="33">
        <f t="shared" si="12"/>
        <v>0</v>
      </c>
      <c r="G63" s="33">
        <f t="shared" si="12"/>
        <v>0</v>
      </c>
      <c r="H63" s="34">
        <f t="shared" si="4"/>
        <v>0</v>
      </c>
    </row>
    <row r="64" spans="1:8" ht="15" customHeight="1" x14ac:dyDescent="0.35">
      <c r="A64" s="24"/>
      <c r="B64" s="35" t="s">
        <v>27</v>
      </c>
      <c r="C64" s="6"/>
      <c r="D64" s="6"/>
      <c r="E64" s="6"/>
      <c r="F64" s="6"/>
      <c r="G64" s="6"/>
      <c r="H64" s="7">
        <f t="shared" si="4"/>
        <v>0</v>
      </c>
    </row>
    <row r="65" spans="1:8" ht="15" customHeight="1" x14ac:dyDescent="0.35">
      <c r="A65" s="24"/>
      <c r="B65" s="36" t="s">
        <v>26</v>
      </c>
      <c r="C65" s="27"/>
      <c r="D65" s="27"/>
      <c r="E65" s="27"/>
      <c r="F65" s="27"/>
      <c r="G65" s="27"/>
      <c r="H65" s="7">
        <f t="shared" si="4"/>
        <v>0</v>
      </c>
    </row>
    <row r="66" spans="1:8" ht="15" customHeight="1" x14ac:dyDescent="0.35">
      <c r="A66" s="24"/>
      <c r="B66" s="36" t="s">
        <v>21</v>
      </c>
      <c r="C66" s="27"/>
      <c r="D66" s="27"/>
      <c r="E66" s="27"/>
      <c r="F66" s="27"/>
      <c r="G66" s="27"/>
      <c r="H66" s="7">
        <f t="shared" si="4"/>
        <v>0</v>
      </c>
    </row>
    <row r="67" spans="1:8" ht="15" customHeight="1" x14ac:dyDescent="0.35">
      <c r="A67" s="24"/>
      <c r="B67" s="36" t="s">
        <v>22</v>
      </c>
      <c r="C67" s="27"/>
      <c r="D67" s="27"/>
      <c r="E67" s="27"/>
      <c r="F67" s="27"/>
      <c r="G67" s="27"/>
      <c r="H67" s="7">
        <f t="shared" si="4"/>
        <v>0</v>
      </c>
    </row>
    <row r="68" spans="1:8" ht="15" customHeight="1" thickBot="1" x14ac:dyDescent="0.4">
      <c r="A68" s="10"/>
      <c r="B68" s="37" t="s">
        <v>28</v>
      </c>
      <c r="C68" s="8"/>
      <c r="D68" s="8"/>
      <c r="E68" s="8"/>
      <c r="F68" s="8"/>
      <c r="G68" s="8"/>
      <c r="H68" s="28">
        <f t="shared" si="4"/>
        <v>0</v>
      </c>
    </row>
    <row r="69" spans="1:8" ht="15" customHeight="1" x14ac:dyDescent="0.35">
      <c r="A69" s="32">
        <v>46023</v>
      </c>
      <c r="B69" s="38" t="s">
        <v>38</v>
      </c>
      <c r="C69" s="33">
        <f>SUM(C70:C74)</f>
        <v>0</v>
      </c>
      <c r="D69" s="33">
        <f t="shared" ref="D69:G69" si="13">SUM(D70:D74)</f>
        <v>0</v>
      </c>
      <c r="E69" s="33">
        <f t="shared" si="13"/>
        <v>0</v>
      </c>
      <c r="F69" s="33">
        <f t="shared" si="13"/>
        <v>0</v>
      </c>
      <c r="G69" s="33">
        <f t="shared" si="13"/>
        <v>0</v>
      </c>
      <c r="H69" s="34">
        <f t="shared" si="4"/>
        <v>0</v>
      </c>
    </row>
    <row r="70" spans="1:8" ht="15" customHeight="1" x14ac:dyDescent="0.35">
      <c r="A70" s="24"/>
      <c r="B70" s="35" t="s">
        <v>27</v>
      </c>
      <c r="C70" s="6"/>
      <c r="D70" s="6"/>
      <c r="E70" s="6"/>
      <c r="F70" s="6"/>
      <c r="G70" s="6"/>
      <c r="H70" s="7">
        <f t="shared" si="4"/>
        <v>0</v>
      </c>
    </row>
    <row r="71" spans="1:8" ht="15" customHeight="1" x14ac:dyDescent="0.35">
      <c r="A71" s="24"/>
      <c r="B71" s="36" t="s">
        <v>26</v>
      </c>
      <c r="C71" s="27"/>
      <c r="D71" s="27"/>
      <c r="E71" s="27"/>
      <c r="F71" s="27"/>
      <c r="G71" s="27"/>
      <c r="H71" s="7">
        <f t="shared" si="4"/>
        <v>0</v>
      </c>
    </row>
    <row r="72" spans="1:8" ht="15" customHeight="1" x14ac:dyDescent="0.35">
      <c r="A72" s="24"/>
      <c r="B72" s="36" t="s">
        <v>21</v>
      </c>
      <c r="C72" s="27"/>
      <c r="D72" s="27"/>
      <c r="E72" s="27"/>
      <c r="F72" s="27"/>
      <c r="G72" s="27"/>
      <c r="H72" s="7">
        <f t="shared" si="4"/>
        <v>0</v>
      </c>
    </row>
    <row r="73" spans="1:8" ht="15" customHeight="1" x14ac:dyDescent="0.35">
      <c r="A73" s="24"/>
      <c r="B73" s="36" t="s">
        <v>22</v>
      </c>
      <c r="C73" s="27"/>
      <c r="D73" s="27"/>
      <c r="E73" s="27"/>
      <c r="F73" s="27"/>
      <c r="G73" s="27"/>
      <c r="H73" s="7">
        <f t="shared" si="4"/>
        <v>0</v>
      </c>
    </row>
    <row r="74" spans="1:8" ht="15" customHeight="1" thickBot="1" x14ac:dyDescent="0.4">
      <c r="A74" s="10"/>
      <c r="B74" s="37" t="s">
        <v>28</v>
      </c>
      <c r="C74" s="8"/>
      <c r="D74" s="8"/>
      <c r="E74" s="8"/>
      <c r="F74" s="8"/>
      <c r="G74" s="8"/>
      <c r="H74" s="28">
        <f t="shared" si="4"/>
        <v>0</v>
      </c>
    </row>
    <row r="75" spans="1:8" ht="15" customHeight="1" x14ac:dyDescent="0.35">
      <c r="A75" s="32">
        <v>46054</v>
      </c>
      <c r="B75" s="38" t="s">
        <v>38</v>
      </c>
      <c r="C75" s="33">
        <f>SUM(C76:C80)</f>
        <v>0</v>
      </c>
      <c r="D75" s="33">
        <f t="shared" ref="D75:G75" si="14">SUM(D76:D80)</f>
        <v>0</v>
      </c>
      <c r="E75" s="33">
        <f t="shared" si="14"/>
        <v>0</v>
      </c>
      <c r="F75" s="33">
        <f t="shared" si="14"/>
        <v>0</v>
      </c>
      <c r="G75" s="33">
        <f t="shared" si="14"/>
        <v>0</v>
      </c>
      <c r="H75" s="34">
        <f t="shared" si="4"/>
        <v>0</v>
      </c>
    </row>
    <row r="76" spans="1:8" ht="15" customHeight="1" x14ac:dyDescent="0.35">
      <c r="A76" s="24"/>
      <c r="B76" s="35" t="s">
        <v>27</v>
      </c>
      <c r="C76" s="6"/>
      <c r="D76" s="6"/>
      <c r="E76" s="6"/>
      <c r="F76" s="6"/>
      <c r="G76" s="6"/>
      <c r="H76" s="7">
        <f t="shared" si="4"/>
        <v>0</v>
      </c>
    </row>
    <row r="77" spans="1:8" ht="15" customHeight="1" x14ac:dyDescent="0.35">
      <c r="A77" s="24"/>
      <c r="B77" s="36" t="s">
        <v>26</v>
      </c>
      <c r="C77" s="27"/>
      <c r="D77" s="27"/>
      <c r="E77" s="27"/>
      <c r="F77" s="27"/>
      <c r="G77" s="27"/>
      <c r="H77" s="7">
        <f t="shared" si="4"/>
        <v>0</v>
      </c>
    </row>
    <row r="78" spans="1:8" ht="15" customHeight="1" x14ac:dyDescent="0.35">
      <c r="A78" s="24"/>
      <c r="B78" s="36" t="s">
        <v>21</v>
      </c>
      <c r="C78" s="27"/>
      <c r="D78" s="27"/>
      <c r="E78" s="27"/>
      <c r="F78" s="27"/>
      <c r="G78" s="27"/>
      <c r="H78" s="7">
        <f t="shared" si="4"/>
        <v>0</v>
      </c>
    </row>
    <row r="79" spans="1:8" ht="15" customHeight="1" x14ac:dyDescent="0.35">
      <c r="A79" s="24"/>
      <c r="B79" s="36" t="s">
        <v>22</v>
      </c>
      <c r="C79" s="27"/>
      <c r="D79" s="27"/>
      <c r="E79" s="27"/>
      <c r="F79" s="27"/>
      <c r="G79" s="27"/>
      <c r="H79" s="7">
        <f t="shared" si="4"/>
        <v>0</v>
      </c>
    </row>
    <row r="80" spans="1:8" ht="15" customHeight="1" thickBot="1" x14ac:dyDescent="0.4">
      <c r="A80" s="10"/>
      <c r="B80" s="37" t="s">
        <v>28</v>
      </c>
      <c r="C80" s="8"/>
      <c r="D80" s="8"/>
      <c r="E80" s="8"/>
      <c r="F80" s="8"/>
      <c r="G80" s="8"/>
      <c r="H80" s="28">
        <f t="shared" si="4"/>
        <v>0</v>
      </c>
    </row>
    <row r="81" spans="1:8" ht="15" customHeight="1" x14ac:dyDescent="0.35">
      <c r="A81" s="32">
        <v>46082</v>
      </c>
      <c r="B81" s="38" t="s">
        <v>38</v>
      </c>
      <c r="C81" s="33">
        <f>SUM(C82:C86)</f>
        <v>0</v>
      </c>
      <c r="D81" s="33">
        <f t="shared" ref="D81:G81" si="15">SUM(D82:D86)</f>
        <v>0</v>
      </c>
      <c r="E81" s="33">
        <f t="shared" si="15"/>
        <v>0</v>
      </c>
      <c r="F81" s="33">
        <f t="shared" si="15"/>
        <v>0</v>
      </c>
      <c r="G81" s="33">
        <f t="shared" si="15"/>
        <v>0</v>
      </c>
      <c r="H81" s="34">
        <f t="shared" ref="H81:H86" si="16">SUM(C81:G81)</f>
        <v>0</v>
      </c>
    </row>
    <row r="82" spans="1:8" ht="15" customHeight="1" x14ac:dyDescent="0.35">
      <c r="A82" s="24"/>
      <c r="B82" s="35" t="s">
        <v>27</v>
      </c>
      <c r="C82" s="6"/>
      <c r="D82" s="6"/>
      <c r="E82" s="6"/>
      <c r="F82" s="6"/>
      <c r="G82" s="6"/>
      <c r="H82" s="7">
        <f t="shared" si="16"/>
        <v>0</v>
      </c>
    </row>
    <row r="83" spans="1:8" ht="15" customHeight="1" x14ac:dyDescent="0.35">
      <c r="A83" s="24"/>
      <c r="B83" s="36" t="s">
        <v>26</v>
      </c>
      <c r="C83" s="27"/>
      <c r="D83" s="27"/>
      <c r="E83" s="27"/>
      <c r="F83" s="27"/>
      <c r="G83" s="27"/>
      <c r="H83" s="7">
        <f t="shared" si="16"/>
        <v>0</v>
      </c>
    </row>
    <row r="84" spans="1:8" ht="15" customHeight="1" x14ac:dyDescent="0.35">
      <c r="A84" s="24"/>
      <c r="B84" s="36" t="s">
        <v>21</v>
      </c>
      <c r="C84" s="27"/>
      <c r="D84" s="27"/>
      <c r="E84" s="27"/>
      <c r="F84" s="27"/>
      <c r="G84" s="27"/>
      <c r="H84" s="7">
        <f t="shared" si="16"/>
        <v>0</v>
      </c>
    </row>
    <row r="85" spans="1:8" ht="15" customHeight="1" x14ac:dyDescent="0.35">
      <c r="A85" s="24"/>
      <c r="B85" s="36" t="s">
        <v>22</v>
      </c>
      <c r="C85" s="27"/>
      <c r="D85" s="27"/>
      <c r="E85" s="27"/>
      <c r="F85" s="27"/>
      <c r="G85" s="27"/>
      <c r="H85" s="7">
        <f t="shared" si="16"/>
        <v>0</v>
      </c>
    </row>
    <row r="86" spans="1:8" ht="15" customHeight="1" thickBot="1" x14ac:dyDescent="0.4">
      <c r="A86" s="10"/>
      <c r="B86" s="37" t="s">
        <v>28</v>
      </c>
      <c r="C86" s="8"/>
      <c r="D86" s="8"/>
      <c r="E86" s="8"/>
      <c r="F86" s="8"/>
      <c r="G86" s="8"/>
      <c r="H86" s="28">
        <f t="shared" si="16"/>
        <v>0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45748</v>
      </c>
      <c r="B92" s="3" t="s">
        <v>7</v>
      </c>
      <c r="C92" s="4">
        <f>487806.7</f>
        <v>487806.7</v>
      </c>
      <c r="D92" s="4">
        <v>628432.65</v>
      </c>
      <c r="E92" s="4">
        <v>47368.93</v>
      </c>
      <c r="F92" s="4">
        <v>33366.1</v>
      </c>
      <c r="G92" s="4">
        <v>5784.8</v>
      </c>
      <c r="H92" s="61">
        <f t="shared" ref="H92:H115" si="17">SUM(C92:G92)</f>
        <v>1202759.1800000002</v>
      </c>
    </row>
    <row r="93" spans="1:8" ht="15" customHeight="1" thickBot="1" x14ac:dyDescent="0.4">
      <c r="A93" s="10">
        <v>45748</v>
      </c>
      <c r="B93" s="11" t="s">
        <v>8</v>
      </c>
      <c r="C93" s="62"/>
      <c r="D93" s="62"/>
      <c r="E93" s="62"/>
      <c r="F93" s="62"/>
      <c r="G93" s="62"/>
      <c r="H93" s="9">
        <f t="shared" si="17"/>
        <v>0</v>
      </c>
    </row>
    <row r="94" spans="1:8" ht="15" customHeight="1" x14ac:dyDescent="0.35">
      <c r="A94" s="2">
        <v>45778</v>
      </c>
      <c r="B94" s="3" t="s">
        <v>7</v>
      </c>
      <c r="C94" s="4">
        <f>493114.39</f>
        <v>493114.39</v>
      </c>
      <c r="D94" s="4">
        <v>538745.35</v>
      </c>
      <c r="E94" s="4">
        <v>20244.36</v>
      </c>
      <c r="F94" s="4">
        <v>12707.72</v>
      </c>
      <c r="G94" s="4">
        <v>3924.64</v>
      </c>
      <c r="H94" s="61">
        <f t="shared" si="17"/>
        <v>1068736.46</v>
      </c>
    </row>
    <row r="95" spans="1:8" ht="15" customHeight="1" thickBot="1" x14ac:dyDescent="0.4">
      <c r="A95" s="10">
        <v>45778</v>
      </c>
      <c r="B95" s="11" t="s">
        <v>8</v>
      </c>
      <c r="C95" s="62"/>
      <c r="D95" s="62"/>
      <c r="E95" s="62"/>
      <c r="F95" s="62"/>
      <c r="G95" s="62"/>
      <c r="H95" s="9">
        <f t="shared" si="17"/>
        <v>0</v>
      </c>
    </row>
    <row r="96" spans="1:8" ht="15" customHeight="1" x14ac:dyDescent="0.35">
      <c r="A96" s="2">
        <v>45809</v>
      </c>
      <c r="B96" s="3" t="s">
        <v>7</v>
      </c>
      <c r="C96" s="4">
        <v>456352.61</v>
      </c>
      <c r="D96" s="4">
        <v>474645.68</v>
      </c>
      <c r="E96" s="4">
        <v>30842.47</v>
      </c>
      <c r="F96" s="4">
        <v>15647.89</v>
      </c>
      <c r="G96" s="4">
        <v>7431.86</v>
      </c>
      <c r="H96" s="61">
        <f t="shared" si="17"/>
        <v>984920.51</v>
      </c>
    </row>
    <row r="97" spans="1:18" ht="15" customHeight="1" thickBot="1" x14ac:dyDescent="0.4">
      <c r="A97" s="10">
        <v>45809</v>
      </c>
      <c r="B97" s="11" t="s">
        <v>8</v>
      </c>
      <c r="C97" s="8"/>
      <c r="D97" s="8"/>
      <c r="E97" s="8"/>
      <c r="F97" s="8"/>
      <c r="G97" s="8"/>
      <c r="H97" s="9">
        <f t="shared" si="17"/>
        <v>0</v>
      </c>
    </row>
    <row r="98" spans="1:18" ht="15" customHeight="1" x14ac:dyDescent="0.35">
      <c r="A98" s="2">
        <v>45839</v>
      </c>
      <c r="B98" s="3" t="s">
        <v>7</v>
      </c>
      <c r="C98" s="4"/>
      <c r="D98" s="4"/>
      <c r="E98" s="4"/>
      <c r="F98" s="4"/>
      <c r="G98" s="4"/>
      <c r="H98" s="61">
        <f t="shared" si="17"/>
        <v>0</v>
      </c>
    </row>
    <row r="99" spans="1:18" ht="15" customHeight="1" thickBot="1" x14ac:dyDescent="0.4">
      <c r="A99" s="10">
        <v>45839</v>
      </c>
      <c r="B99" s="11" t="s">
        <v>8</v>
      </c>
      <c r="C99" s="8"/>
      <c r="D99" s="8"/>
      <c r="E99" s="8"/>
      <c r="F99" s="8"/>
      <c r="G99" s="8"/>
      <c r="H99" s="9">
        <f t="shared" si="17"/>
        <v>0</v>
      </c>
    </row>
    <row r="100" spans="1:18" ht="15" customHeight="1" x14ac:dyDescent="0.35">
      <c r="A100" s="2">
        <v>45870</v>
      </c>
      <c r="B100" s="3" t="s">
        <v>7</v>
      </c>
      <c r="C100" s="4"/>
      <c r="D100" s="4"/>
      <c r="E100" s="4"/>
      <c r="F100" s="4"/>
      <c r="G100" s="4"/>
      <c r="H100" s="61">
        <f t="shared" si="17"/>
        <v>0</v>
      </c>
    </row>
    <row r="101" spans="1:18" ht="15" customHeight="1" thickBot="1" x14ac:dyDescent="0.4">
      <c r="A101" s="10">
        <v>45870</v>
      </c>
      <c r="B101" s="11" t="s">
        <v>8</v>
      </c>
      <c r="C101" s="8"/>
      <c r="D101" s="8"/>
      <c r="E101" s="8"/>
      <c r="F101" s="8"/>
      <c r="G101" s="8"/>
      <c r="H101" s="9">
        <f t="shared" si="17"/>
        <v>0</v>
      </c>
    </row>
    <row r="102" spans="1:18" ht="15" customHeight="1" x14ac:dyDescent="0.35">
      <c r="A102" s="2">
        <v>45901</v>
      </c>
      <c r="B102" s="3" t="s">
        <v>7</v>
      </c>
      <c r="C102" s="4"/>
      <c r="D102" s="4"/>
      <c r="E102" s="4"/>
      <c r="F102" s="4"/>
      <c r="G102" s="4"/>
      <c r="H102" s="61">
        <f t="shared" si="17"/>
        <v>0</v>
      </c>
    </row>
    <row r="103" spans="1:18" ht="15" customHeight="1" thickBot="1" x14ac:dyDescent="0.4">
      <c r="A103" s="10">
        <v>45901</v>
      </c>
      <c r="B103" s="11" t="s">
        <v>8</v>
      </c>
      <c r="C103" s="8"/>
      <c r="D103" s="8"/>
      <c r="E103" s="8"/>
      <c r="F103" s="8"/>
      <c r="G103" s="8"/>
      <c r="H103" s="9">
        <f t="shared" si="17"/>
        <v>0</v>
      </c>
    </row>
    <row r="104" spans="1:18" ht="15" customHeight="1" x14ac:dyDescent="0.35">
      <c r="A104" s="2">
        <v>45931</v>
      </c>
      <c r="B104" s="3" t="s">
        <v>7</v>
      </c>
      <c r="C104" s="4"/>
      <c r="D104" s="4"/>
      <c r="E104" s="4"/>
      <c r="F104" s="4"/>
      <c r="G104" s="4"/>
      <c r="H104" s="61">
        <f t="shared" si="17"/>
        <v>0</v>
      </c>
    </row>
    <row r="105" spans="1:18" ht="15" customHeight="1" thickBot="1" x14ac:dyDescent="0.4">
      <c r="A105" s="10">
        <v>45931</v>
      </c>
      <c r="B105" s="11" t="s">
        <v>8</v>
      </c>
      <c r="C105" s="8"/>
      <c r="D105" s="8"/>
      <c r="E105" s="8"/>
      <c r="F105" s="8"/>
      <c r="G105" s="8"/>
      <c r="H105" s="9">
        <f t="shared" si="17"/>
        <v>0</v>
      </c>
    </row>
    <row r="106" spans="1:18" ht="15" customHeight="1" x14ac:dyDescent="0.35">
      <c r="A106" s="2">
        <v>45962</v>
      </c>
      <c r="B106" s="3" t="s">
        <v>7</v>
      </c>
      <c r="C106" s="4"/>
      <c r="D106" s="4"/>
      <c r="E106" s="4"/>
      <c r="F106" s="4"/>
      <c r="G106" s="4"/>
      <c r="H106" s="61">
        <f t="shared" si="17"/>
        <v>0</v>
      </c>
    </row>
    <row r="107" spans="1:18" ht="15" customHeight="1" thickBot="1" x14ac:dyDescent="0.4">
      <c r="A107" s="10">
        <v>45962</v>
      </c>
      <c r="B107" s="11" t="s">
        <v>8</v>
      </c>
      <c r="C107" s="8"/>
      <c r="D107" s="8"/>
      <c r="E107" s="8"/>
      <c r="F107" s="8"/>
      <c r="G107" s="8"/>
      <c r="H107" s="9">
        <f t="shared" si="17"/>
        <v>0</v>
      </c>
    </row>
    <row r="108" spans="1:18" ht="15" customHeight="1" x14ac:dyDescent="0.35">
      <c r="A108" s="2">
        <v>45992</v>
      </c>
      <c r="B108" s="3" t="s">
        <v>7</v>
      </c>
      <c r="C108" s="4"/>
      <c r="D108" s="4"/>
      <c r="E108" s="4"/>
      <c r="F108" s="4"/>
      <c r="G108" s="4"/>
      <c r="H108" s="61">
        <f t="shared" si="17"/>
        <v>0</v>
      </c>
    </row>
    <row r="109" spans="1:18" ht="15" customHeight="1" thickBot="1" x14ac:dyDescent="0.4">
      <c r="A109" s="10">
        <v>45992</v>
      </c>
      <c r="B109" s="11" t="s">
        <v>8</v>
      </c>
      <c r="C109" s="8"/>
      <c r="D109" s="8"/>
      <c r="E109" s="8"/>
      <c r="F109" s="8"/>
      <c r="G109" s="8"/>
      <c r="H109" s="9">
        <f t="shared" si="17"/>
        <v>0</v>
      </c>
    </row>
    <row r="110" spans="1:18" ht="15" customHeight="1" x14ac:dyDescent="0.35">
      <c r="A110" s="2">
        <v>46023</v>
      </c>
      <c r="B110" s="3" t="s">
        <v>7</v>
      </c>
      <c r="C110" s="4"/>
      <c r="D110" s="4"/>
      <c r="E110" s="4"/>
      <c r="F110" s="4"/>
      <c r="G110" s="4"/>
      <c r="H110" s="61">
        <f t="shared" si="17"/>
        <v>0</v>
      </c>
      <c r="R110" t="s">
        <v>11</v>
      </c>
    </row>
    <row r="111" spans="1:18" ht="15" customHeight="1" thickBot="1" x14ac:dyDescent="0.4">
      <c r="A111" s="10">
        <v>46023</v>
      </c>
      <c r="B111" s="11" t="s">
        <v>8</v>
      </c>
      <c r="C111" s="8"/>
      <c r="D111" s="8"/>
      <c r="E111" s="8"/>
      <c r="F111" s="8"/>
      <c r="G111" s="8"/>
      <c r="H111" s="9">
        <f t="shared" si="17"/>
        <v>0</v>
      </c>
    </row>
    <row r="112" spans="1:18" ht="15" customHeight="1" x14ac:dyDescent="0.35">
      <c r="A112" s="2">
        <v>46054</v>
      </c>
      <c r="B112" s="3" t="s">
        <v>7</v>
      </c>
      <c r="C112" s="4"/>
      <c r="D112" s="4"/>
      <c r="E112" s="4"/>
      <c r="F112" s="4"/>
      <c r="G112" s="4"/>
      <c r="H112" s="61">
        <f t="shared" si="17"/>
        <v>0</v>
      </c>
    </row>
    <row r="113" spans="1:8" ht="15" customHeight="1" thickBot="1" x14ac:dyDescent="0.4">
      <c r="A113" s="10">
        <v>46054</v>
      </c>
      <c r="B113" s="11" t="s">
        <v>8</v>
      </c>
      <c r="C113" s="8"/>
      <c r="D113" s="8"/>
      <c r="E113" s="8"/>
      <c r="F113" s="8"/>
      <c r="G113" s="8"/>
      <c r="H113" s="9">
        <f t="shared" si="17"/>
        <v>0</v>
      </c>
    </row>
    <row r="114" spans="1:8" ht="15" customHeight="1" x14ac:dyDescent="0.35">
      <c r="A114" s="2">
        <v>46082</v>
      </c>
      <c r="B114" s="3" t="s">
        <v>7</v>
      </c>
      <c r="C114" s="4"/>
      <c r="D114" s="4"/>
      <c r="E114" s="4"/>
      <c r="F114" s="4"/>
      <c r="G114" s="4"/>
      <c r="H114" s="61">
        <f t="shared" si="17"/>
        <v>0</v>
      </c>
    </row>
    <row r="115" spans="1:8" ht="15" customHeight="1" thickBot="1" x14ac:dyDescent="0.4">
      <c r="A115" s="10">
        <v>46082</v>
      </c>
      <c r="B115" s="11" t="s">
        <v>8</v>
      </c>
      <c r="C115" s="8"/>
      <c r="D115" s="8"/>
      <c r="E115" s="8"/>
      <c r="F115" s="8"/>
      <c r="G115" s="8"/>
      <c r="H115" s="9">
        <f t="shared" si="17"/>
        <v>0</v>
      </c>
    </row>
    <row r="116" spans="1:8" ht="15" customHeight="1" x14ac:dyDescent="0.35">
      <c r="A116" s="2" t="s">
        <v>9</v>
      </c>
      <c r="B116" s="3"/>
      <c r="C116" s="4">
        <f>C92+C94+C96+C98+C100+C102+C104+C106+C108+C110+C112+C114</f>
        <v>1437273.7000000002</v>
      </c>
      <c r="D116" s="4">
        <f t="shared" ref="D116:H117" si="18">D92+D94+D96+D98+D100+D102+D104+D106+D108+D110+D112+D114</f>
        <v>1641823.68</v>
      </c>
      <c r="E116" s="4">
        <f t="shared" si="18"/>
        <v>98455.760000000009</v>
      </c>
      <c r="F116" s="4">
        <f t="shared" si="18"/>
        <v>61721.71</v>
      </c>
      <c r="G116" s="4">
        <f t="shared" si="18"/>
        <v>17141.3</v>
      </c>
      <c r="H116" s="61">
        <f t="shared" si="18"/>
        <v>3256416.1500000004</v>
      </c>
    </row>
    <row r="117" spans="1:8" ht="15" customHeight="1" thickBot="1" x14ac:dyDescent="0.4">
      <c r="A117" s="10" t="s">
        <v>10</v>
      </c>
      <c r="B117" s="11"/>
      <c r="C117" s="8">
        <f>C93+C95+C97+C99+C101+C103+C105+C107+C109+C111+C113+C115</f>
        <v>0</v>
      </c>
      <c r="D117" s="8">
        <f t="shared" ref="D117:G117" si="19">D93+D95+D97+D99+D101+D103+D105+D107+D109+D111+D113+D115</f>
        <v>0</v>
      </c>
      <c r="E117" s="8">
        <f t="shared" si="19"/>
        <v>0</v>
      </c>
      <c r="F117" s="8">
        <f t="shared" si="19"/>
        <v>0</v>
      </c>
      <c r="G117" s="8">
        <f t="shared" si="19"/>
        <v>0</v>
      </c>
      <c r="H117" s="9">
        <f t="shared" si="18"/>
        <v>0</v>
      </c>
    </row>
    <row r="119" spans="1:8" x14ac:dyDescent="0.35">
      <c r="C119" s="39"/>
      <c r="D119" s="39"/>
      <c r="E119" s="39"/>
      <c r="F119" s="39"/>
      <c r="G119" s="39"/>
      <c r="H119" s="39"/>
    </row>
  </sheetData>
  <mergeCells count="1">
    <mergeCell ref="F3:H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E9DE-5FBD-4EC3-AE29-05F4399A7F11}">
  <dimension ref="A1:R119"/>
  <sheetViews>
    <sheetView workbookViewId="0">
      <pane ySplit="8" topLeftCell="A113" activePane="bottomLeft" state="frozen"/>
      <selection pane="bottomLeft" activeCell="B119" sqref="B119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37</v>
      </c>
      <c r="B3" s="1"/>
      <c r="F3" s="63" t="s">
        <v>40</v>
      </c>
      <c r="G3" s="63"/>
      <c r="H3" s="63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34</v>
      </c>
      <c r="B9" s="38" t="s">
        <v>35</v>
      </c>
      <c r="C9" s="33">
        <f>C15+C21+C27+C33+C39+C45+C51+C57+C63+C69+C75+C81</f>
        <v>5983080.2600000007</v>
      </c>
      <c r="D9" s="33">
        <f t="shared" ref="D9:G9" si="0">D15+D21+D27+D33+D39+D45+D51+D57+D63+D69+D75+D81</f>
        <v>12867650.290000001</v>
      </c>
      <c r="E9" s="33">
        <f t="shared" si="0"/>
        <v>500155.84</v>
      </c>
      <c r="F9" s="33">
        <f t="shared" si="0"/>
        <v>1347529.0800000003</v>
      </c>
      <c r="G9" s="33">
        <f t="shared" si="0"/>
        <v>297148.75999999995</v>
      </c>
      <c r="H9" s="34">
        <f>SUM(C9:G9)</f>
        <v>20995564.230000004</v>
      </c>
    </row>
    <row r="10" spans="1:8" ht="15" customHeight="1" x14ac:dyDescent="0.35">
      <c r="A10" s="24"/>
      <c r="B10" s="35" t="s">
        <v>27</v>
      </c>
      <c r="C10" s="6">
        <f t="shared" ref="C10:G14" si="1">C16+C22+C28+C34+C40+C46+C52+C58+C64+C70+C76+C82</f>
        <v>5174950.2</v>
      </c>
      <c r="D10" s="6">
        <f t="shared" si="1"/>
        <v>3191733.11</v>
      </c>
      <c r="E10" s="6">
        <f t="shared" si="1"/>
        <v>144700.79000000004</v>
      </c>
      <c r="F10" s="6">
        <f t="shared" si="1"/>
        <v>143720</v>
      </c>
      <c r="G10" s="6">
        <f t="shared" si="1"/>
        <v>0</v>
      </c>
      <c r="H10" s="7">
        <f>SUM(C10:G10)</f>
        <v>8655104.1000000015</v>
      </c>
    </row>
    <row r="11" spans="1:8" ht="15" customHeight="1" x14ac:dyDescent="0.35">
      <c r="A11" s="24"/>
      <c r="B11" s="36" t="s">
        <v>26</v>
      </c>
      <c r="C11" s="27">
        <f t="shared" si="1"/>
        <v>369688.05</v>
      </c>
      <c r="D11" s="27">
        <f t="shared" si="1"/>
        <v>7722717.5800000001</v>
      </c>
      <c r="E11" s="27">
        <f t="shared" si="1"/>
        <v>326077</v>
      </c>
      <c r="F11" s="27">
        <f t="shared" si="1"/>
        <v>1129225.8199999998</v>
      </c>
      <c r="G11" s="27">
        <f t="shared" si="1"/>
        <v>15</v>
      </c>
      <c r="H11" s="7">
        <f t="shared" ref="H11:H14" si="2">SUM(C11:G11)</f>
        <v>9547723.4499999993</v>
      </c>
    </row>
    <row r="12" spans="1:8" ht="15" customHeight="1" x14ac:dyDescent="0.35">
      <c r="A12" s="24"/>
      <c r="B12" s="36" t="s">
        <v>21</v>
      </c>
      <c r="C12" s="27">
        <f t="shared" si="1"/>
        <v>438015.39</v>
      </c>
      <c r="D12" s="27">
        <f t="shared" si="1"/>
        <v>1406355.0099999998</v>
      </c>
      <c r="E12" s="27">
        <f t="shared" si="1"/>
        <v>23913.239999999998</v>
      </c>
      <c r="F12" s="27">
        <f t="shared" si="1"/>
        <v>38318.270000000004</v>
      </c>
      <c r="G12" s="27">
        <f t="shared" si="1"/>
        <v>0</v>
      </c>
      <c r="H12" s="7">
        <f t="shared" si="2"/>
        <v>1906601.91</v>
      </c>
    </row>
    <row r="13" spans="1:8" ht="15" customHeight="1" x14ac:dyDescent="0.35">
      <c r="A13" s="24"/>
      <c r="B13" s="36" t="s">
        <v>22</v>
      </c>
      <c r="C13" s="27">
        <f t="shared" si="1"/>
        <v>426.6200000000008</v>
      </c>
      <c r="D13" s="27">
        <f t="shared" si="1"/>
        <v>647474.46999999986</v>
      </c>
      <c r="E13" s="27">
        <f t="shared" si="1"/>
        <v>0</v>
      </c>
      <c r="F13" s="27">
        <f t="shared" si="1"/>
        <v>36264.990000000005</v>
      </c>
      <c r="G13" s="27">
        <f t="shared" si="1"/>
        <v>6545.89</v>
      </c>
      <c r="H13" s="7">
        <f t="shared" si="2"/>
        <v>690711.96999999986</v>
      </c>
    </row>
    <row r="14" spans="1:8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-100629.88</v>
      </c>
      <c r="E14" s="8">
        <f t="shared" si="1"/>
        <v>5464.8100000000013</v>
      </c>
      <c r="F14" s="8">
        <f t="shared" si="1"/>
        <v>0</v>
      </c>
      <c r="G14" s="8">
        <f t="shared" si="1"/>
        <v>290587.86999999994</v>
      </c>
      <c r="H14" s="28">
        <f t="shared" si="2"/>
        <v>195422.79999999993</v>
      </c>
    </row>
    <row r="15" spans="1:8" s="22" customFormat="1" ht="15" customHeight="1" x14ac:dyDescent="0.35">
      <c r="A15" s="32">
        <v>45383</v>
      </c>
      <c r="B15" s="38" t="s">
        <v>38</v>
      </c>
      <c r="C15" s="33">
        <f>SUM(C16:C20)</f>
        <v>568173.94999999995</v>
      </c>
      <c r="D15" s="33">
        <f t="shared" ref="D15:G15" si="3">SUM(D16:D20)</f>
        <v>1264643.17</v>
      </c>
      <c r="E15" s="33">
        <f t="shared" si="3"/>
        <v>75071.040000000008</v>
      </c>
      <c r="F15" s="33">
        <f t="shared" si="3"/>
        <v>283398.40000000002</v>
      </c>
      <c r="G15" s="33">
        <f t="shared" si="3"/>
        <v>101383.09</v>
      </c>
      <c r="H15" s="34">
        <f>SUM(C15:G15)</f>
        <v>2292669.65</v>
      </c>
    </row>
    <row r="16" spans="1:8" ht="15" customHeight="1" x14ac:dyDescent="0.35">
      <c r="A16" s="24"/>
      <c r="B16" s="35" t="s">
        <v>27</v>
      </c>
      <c r="C16" s="6">
        <v>483026.66</v>
      </c>
      <c r="D16" s="6">
        <v>305167.81</v>
      </c>
      <c r="E16" s="6">
        <v>35723.040000000001</v>
      </c>
      <c r="F16" s="6">
        <v>16178.49</v>
      </c>
      <c r="G16" s="6"/>
      <c r="H16" s="7">
        <f>SUM(C16:G16)</f>
        <v>840096</v>
      </c>
    </row>
    <row r="17" spans="1:8" ht="15" customHeight="1" x14ac:dyDescent="0.35">
      <c r="A17" s="24"/>
      <c r="B17" s="36" t="s">
        <v>26</v>
      </c>
      <c r="C17" s="27">
        <v>19053.29</v>
      </c>
      <c r="D17" s="27">
        <v>734097.13</v>
      </c>
      <c r="E17" s="27">
        <v>39348</v>
      </c>
      <c r="F17" s="27">
        <v>229160</v>
      </c>
      <c r="G17" s="27"/>
      <c r="H17" s="7">
        <f t="shared" ref="H17:H80" si="4">SUM(C17:G17)</f>
        <v>1021658.42</v>
      </c>
    </row>
    <row r="18" spans="1:8" ht="15" customHeight="1" x14ac:dyDescent="0.35">
      <c r="A18" s="24"/>
      <c r="B18" s="36" t="s">
        <v>21</v>
      </c>
      <c r="C18" s="27">
        <v>66094</v>
      </c>
      <c r="D18" s="27">
        <v>143115.51999999999</v>
      </c>
      <c r="E18" s="27"/>
      <c r="F18" s="27">
        <v>17164.64</v>
      </c>
      <c r="G18" s="27"/>
      <c r="H18" s="7">
        <f t="shared" si="4"/>
        <v>226374.15999999997</v>
      </c>
    </row>
    <row r="19" spans="1:8" ht="15" customHeight="1" x14ac:dyDescent="0.35">
      <c r="A19" s="24"/>
      <c r="B19" s="36" t="s">
        <v>22</v>
      </c>
      <c r="C19" s="27"/>
      <c r="D19" s="27">
        <v>82262.710000000006</v>
      </c>
      <c r="E19" s="27"/>
      <c r="F19" s="27">
        <v>20895.27</v>
      </c>
      <c r="G19" s="27"/>
      <c r="H19" s="7">
        <f t="shared" si="4"/>
        <v>103157.98000000001</v>
      </c>
    </row>
    <row r="20" spans="1:8" ht="15" customHeight="1" thickBot="1" x14ac:dyDescent="0.4">
      <c r="A20" s="10"/>
      <c r="B20" s="37" t="s">
        <v>28</v>
      </c>
      <c r="C20" s="8"/>
      <c r="D20" s="8"/>
      <c r="E20" s="8"/>
      <c r="F20" s="8">
        <v>0</v>
      </c>
      <c r="G20" s="8">
        <f>62439.36+2042.55+36901.18</f>
        <v>101383.09</v>
      </c>
      <c r="H20" s="28">
        <f t="shared" si="4"/>
        <v>101383.09</v>
      </c>
    </row>
    <row r="21" spans="1:8" ht="15" customHeight="1" x14ac:dyDescent="0.35">
      <c r="A21" s="32">
        <v>45413</v>
      </c>
      <c r="B21" s="38" t="s">
        <v>38</v>
      </c>
      <c r="C21" s="33">
        <f>SUM(C22:C26)</f>
        <v>604888.09</v>
      </c>
      <c r="D21" s="33">
        <f t="shared" ref="D21:G21" si="5">SUM(D22:D26)</f>
        <v>1191020.7199999997</v>
      </c>
      <c r="E21" s="33">
        <f t="shared" si="5"/>
        <v>105234.78</v>
      </c>
      <c r="F21" s="33">
        <f t="shared" si="5"/>
        <v>198147.93</v>
      </c>
      <c r="G21" s="33">
        <f t="shared" si="5"/>
        <v>33494.969999999994</v>
      </c>
      <c r="H21" s="34">
        <f t="shared" si="4"/>
        <v>2132786.4899999998</v>
      </c>
    </row>
    <row r="22" spans="1:8" ht="15" customHeight="1" x14ac:dyDescent="0.35">
      <c r="A22" s="24"/>
      <c r="B22" s="35" t="s">
        <v>27</v>
      </c>
      <c r="C22" s="6">
        <v>518089.95</v>
      </c>
      <c r="D22" s="6">
        <v>284827.43</v>
      </c>
      <c r="E22" s="6">
        <v>57350.7</v>
      </c>
      <c r="F22" s="6">
        <v>11045.7</v>
      </c>
      <c r="G22" s="6"/>
      <c r="H22" s="7">
        <f t="shared" si="4"/>
        <v>871313.77999999991</v>
      </c>
    </row>
    <row r="23" spans="1:8" ht="15" customHeight="1" x14ac:dyDescent="0.35">
      <c r="A23" s="24"/>
      <c r="B23" s="36" t="s">
        <v>26</v>
      </c>
      <c r="C23" s="27">
        <v>43976.14</v>
      </c>
      <c r="D23" s="27">
        <v>731563.98</v>
      </c>
      <c r="E23" s="27">
        <v>46812</v>
      </c>
      <c r="F23" s="27">
        <v>175731.43</v>
      </c>
      <c r="G23" s="27"/>
      <c r="H23" s="7">
        <f t="shared" si="4"/>
        <v>998083.55</v>
      </c>
    </row>
    <row r="24" spans="1:8" ht="15" customHeight="1" x14ac:dyDescent="0.35">
      <c r="A24" s="24"/>
      <c r="B24" s="36" t="s">
        <v>21</v>
      </c>
      <c r="C24" s="27">
        <v>42822</v>
      </c>
      <c r="D24" s="27">
        <v>102524.92</v>
      </c>
      <c r="E24" s="27">
        <v>1072.08</v>
      </c>
      <c r="F24" s="27">
        <v>2650.11</v>
      </c>
      <c r="G24" s="27"/>
      <c r="H24" s="7">
        <f t="shared" si="4"/>
        <v>149069.10999999996</v>
      </c>
    </row>
    <row r="25" spans="1:8" ht="15" customHeight="1" x14ac:dyDescent="0.35">
      <c r="A25" s="24"/>
      <c r="B25" s="36" t="s">
        <v>22</v>
      </c>
      <c r="C25" s="27"/>
      <c r="D25" s="27">
        <v>72104.39</v>
      </c>
      <c r="E25" s="27"/>
      <c r="F25" s="27">
        <v>8720.69</v>
      </c>
      <c r="G25" s="27"/>
      <c r="H25" s="7">
        <f t="shared" si="4"/>
        <v>80825.08</v>
      </c>
    </row>
    <row r="26" spans="1:8" ht="15" customHeight="1" thickBot="1" x14ac:dyDescent="0.4">
      <c r="A26" s="10"/>
      <c r="B26" s="37" t="s">
        <v>28</v>
      </c>
      <c r="C26" s="8"/>
      <c r="D26" s="8"/>
      <c r="E26" s="8"/>
      <c r="F26" s="8"/>
      <c r="G26" s="8">
        <f>35246.84-2042.55+290.68</f>
        <v>33494.969999999994</v>
      </c>
      <c r="H26" s="28">
        <f t="shared" si="4"/>
        <v>33494.969999999994</v>
      </c>
    </row>
    <row r="27" spans="1:8" ht="15" customHeight="1" x14ac:dyDescent="0.35">
      <c r="A27" s="32">
        <v>45444</v>
      </c>
      <c r="B27" s="38" t="s">
        <v>38</v>
      </c>
      <c r="C27" s="33">
        <f>SUM(C28:C32)</f>
        <v>506035.06</v>
      </c>
      <c r="D27" s="33">
        <f t="shared" ref="D27:G27" si="6">SUM(D28:D32)</f>
        <v>1060119.01</v>
      </c>
      <c r="E27" s="33">
        <f t="shared" si="6"/>
        <v>30288.78</v>
      </c>
      <c r="F27" s="33">
        <f t="shared" si="6"/>
        <v>126743.12999999999</v>
      </c>
      <c r="G27" s="33">
        <f t="shared" si="6"/>
        <v>28948.47</v>
      </c>
      <c r="H27" s="34">
        <f t="shared" si="4"/>
        <v>1752134.45</v>
      </c>
    </row>
    <row r="28" spans="1:8" ht="15" customHeight="1" x14ac:dyDescent="0.35">
      <c r="A28" s="24"/>
      <c r="B28" s="35" t="s">
        <v>27</v>
      </c>
      <c r="C28" s="6">
        <v>439442.32</v>
      </c>
      <c r="D28" s="6">
        <v>257032.63</v>
      </c>
      <c r="E28" s="6">
        <v>38991.949999999997</v>
      </c>
      <c r="F28" s="6">
        <v>17269.330000000002</v>
      </c>
      <c r="G28" s="6"/>
      <c r="H28" s="7">
        <f t="shared" si="4"/>
        <v>752736.22999999986</v>
      </c>
    </row>
    <row r="29" spans="1:8" ht="15" customHeight="1" x14ac:dyDescent="0.35">
      <c r="A29" s="24"/>
      <c r="B29" s="36" t="s">
        <v>26</v>
      </c>
      <c r="C29" s="27">
        <v>37804.74</v>
      </c>
      <c r="D29" s="27">
        <v>777151.91</v>
      </c>
      <c r="E29" s="27">
        <v>-10713.86</v>
      </c>
      <c r="F29" s="27">
        <v>108327.59</v>
      </c>
      <c r="G29" s="27"/>
      <c r="H29" s="7">
        <f t="shared" si="4"/>
        <v>912570.38</v>
      </c>
    </row>
    <row r="30" spans="1:8" ht="15" customHeight="1" x14ac:dyDescent="0.35">
      <c r="A30" s="24"/>
      <c r="B30" s="36" t="s">
        <v>21</v>
      </c>
      <c r="C30" s="27">
        <v>28788</v>
      </c>
      <c r="D30" s="27">
        <v>80957.75</v>
      </c>
      <c r="E30" s="27">
        <v>1128.54</v>
      </c>
      <c r="F30" s="27">
        <v>-5020.13</v>
      </c>
      <c r="G30" s="27"/>
      <c r="H30" s="7">
        <f t="shared" si="4"/>
        <v>105854.15999999999</v>
      </c>
    </row>
    <row r="31" spans="1:8" ht="15" customHeight="1" x14ac:dyDescent="0.35">
      <c r="A31" s="24"/>
      <c r="B31" s="36" t="s">
        <v>22</v>
      </c>
      <c r="C31" s="27"/>
      <c r="D31" s="27">
        <v>59200.29</v>
      </c>
      <c r="E31" s="27"/>
      <c r="F31" s="27">
        <v>6166.34</v>
      </c>
      <c r="G31" s="27"/>
      <c r="H31" s="7">
        <f t="shared" si="4"/>
        <v>65366.630000000005</v>
      </c>
    </row>
    <row r="32" spans="1:8" ht="15" customHeight="1" thickBot="1" x14ac:dyDescent="0.4">
      <c r="A32" s="10"/>
      <c r="B32" s="37" t="s">
        <v>28</v>
      </c>
      <c r="C32" s="8"/>
      <c r="D32" s="8">
        <v>-114223.57</v>
      </c>
      <c r="E32" s="8">
        <v>882.15</v>
      </c>
      <c r="F32" s="8"/>
      <c r="G32" s="8">
        <f>55378.43-26429.96</f>
        <v>28948.47</v>
      </c>
      <c r="H32" s="28">
        <f t="shared" si="4"/>
        <v>-84392.950000000012</v>
      </c>
    </row>
    <row r="33" spans="1:8" ht="15" customHeight="1" x14ac:dyDescent="0.35">
      <c r="A33" s="32">
        <v>45474</v>
      </c>
      <c r="B33" s="38" t="s">
        <v>38</v>
      </c>
      <c r="C33" s="33">
        <f>SUM(C34:C38)</f>
        <v>448801.12000000005</v>
      </c>
      <c r="D33" s="33">
        <f t="shared" ref="D33:G33" si="7">SUM(D34:D38)</f>
        <v>1328816.1200000001</v>
      </c>
      <c r="E33" s="33">
        <f t="shared" si="7"/>
        <v>42535.520000000004</v>
      </c>
      <c r="F33" s="33">
        <f t="shared" si="7"/>
        <v>99856.04</v>
      </c>
      <c r="G33" s="33">
        <f t="shared" si="7"/>
        <v>40754.269999999997</v>
      </c>
      <c r="H33" s="34">
        <f t="shared" si="4"/>
        <v>1960763.0700000003</v>
      </c>
    </row>
    <row r="34" spans="1:8" ht="15" customHeight="1" x14ac:dyDescent="0.35">
      <c r="A34" s="24"/>
      <c r="B34" s="35" t="s">
        <v>27</v>
      </c>
      <c r="C34" s="6">
        <v>422398.30000000005</v>
      </c>
      <c r="D34" s="6">
        <v>361485.32</v>
      </c>
      <c r="E34" s="6">
        <v>12782.94</v>
      </c>
      <c r="F34" s="6">
        <v>14239.64</v>
      </c>
      <c r="G34" s="6"/>
      <c r="H34" s="7">
        <f t="shared" si="4"/>
        <v>810906.20000000007</v>
      </c>
    </row>
    <row r="35" spans="1:8" ht="15" customHeight="1" x14ac:dyDescent="0.35">
      <c r="A35" s="24"/>
      <c r="B35" s="36" t="s">
        <v>26</v>
      </c>
      <c r="C35" s="27">
        <v>40906.82</v>
      </c>
      <c r="D35" s="27">
        <v>745562.06</v>
      </c>
      <c r="E35" s="27">
        <v>29162.22</v>
      </c>
      <c r="F35" s="27">
        <v>86439</v>
      </c>
      <c r="G35" s="27"/>
      <c r="H35" s="7">
        <f t="shared" si="4"/>
        <v>902070.1</v>
      </c>
    </row>
    <row r="36" spans="1:8" ht="15" customHeight="1" x14ac:dyDescent="0.35">
      <c r="A36" s="24"/>
      <c r="B36" s="36" t="s">
        <v>21</v>
      </c>
      <c r="C36" s="27">
        <v>-14504</v>
      </c>
      <c r="D36" s="27">
        <v>135871.74</v>
      </c>
      <c r="E36" s="27">
        <v>590.36</v>
      </c>
      <c r="F36" s="27">
        <v>-2585.11</v>
      </c>
      <c r="G36" s="27"/>
      <c r="H36" s="7">
        <f t="shared" si="4"/>
        <v>119372.98999999999</v>
      </c>
    </row>
    <row r="37" spans="1:8" ht="15" customHeight="1" x14ac:dyDescent="0.35">
      <c r="A37" s="24"/>
      <c r="B37" s="36" t="s">
        <v>22</v>
      </c>
      <c r="C37" s="27"/>
      <c r="D37" s="27">
        <v>72218.080000000002</v>
      </c>
      <c r="E37" s="27"/>
      <c r="F37" s="27">
        <v>1762.51</v>
      </c>
      <c r="G37" s="27"/>
      <c r="H37" s="7">
        <f t="shared" si="4"/>
        <v>73980.59</v>
      </c>
    </row>
    <row r="38" spans="1:8" ht="15" customHeight="1" thickBot="1" x14ac:dyDescent="0.4">
      <c r="A38" s="10"/>
      <c r="B38" s="37" t="s">
        <v>28</v>
      </c>
      <c r="C38" s="8"/>
      <c r="D38" s="8">
        <v>13678.92</v>
      </c>
      <c r="E38" s="8"/>
      <c r="F38" s="8"/>
      <c r="G38" s="8">
        <f>39105.27+1649</f>
        <v>40754.269999999997</v>
      </c>
      <c r="H38" s="28">
        <f t="shared" si="4"/>
        <v>54433.189999999995</v>
      </c>
    </row>
    <row r="39" spans="1:8" ht="15" customHeight="1" x14ac:dyDescent="0.35">
      <c r="A39" s="32">
        <v>45505</v>
      </c>
      <c r="B39" s="38" t="s">
        <v>38</v>
      </c>
      <c r="C39" s="33">
        <f>SUM(C40:C44)</f>
        <v>489369.26</v>
      </c>
      <c r="D39" s="33">
        <f t="shared" ref="D39:G39" si="8">SUM(D40:D44)</f>
        <v>1150061.8099999998</v>
      </c>
      <c r="E39" s="33">
        <f t="shared" si="8"/>
        <v>50316.380000000005</v>
      </c>
      <c r="F39" s="33">
        <f t="shared" si="8"/>
        <v>82375.349999999991</v>
      </c>
      <c r="G39" s="33">
        <f t="shared" si="8"/>
        <v>9265.3599999999988</v>
      </c>
      <c r="H39" s="34">
        <f t="shared" si="4"/>
        <v>1781388.16</v>
      </c>
    </row>
    <row r="40" spans="1:8" ht="15" customHeight="1" x14ac:dyDescent="0.35">
      <c r="A40" s="24"/>
      <c r="B40" s="35" t="s">
        <v>27</v>
      </c>
      <c r="C40" s="6">
        <v>414148.14</v>
      </c>
      <c r="D40" s="6">
        <v>308324.49</v>
      </c>
      <c r="E40" s="6">
        <v>6273.43</v>
      </c>
      <c r="F40" s="6">
        <v>16220.73</v>
      </c>
      <c r="G40" s="6"/>
      <c r="H40" s="7">
        <f t="shared" si="4"/>
        <v>744966.79</v>
      </c>
    </row>
    <row r="41" spans="1:8" ht="15" customHeight="1" x14ac:dyDescent="0.35">
      <c r="A41" s="24"/>
      <c r="B41" s="36" t="s">
        <v>26</v>
      </c>
      <c r="C41" s="27">
        <v>50893.120000000003</v>
      </c>
      <c r="D41" s="27">
        <v>672880.85</v>
      </c>
      <c r="E41" s="27">
        <v>42699.72</v>
      </c>
      <c r="F41" s="27">
        <v>77837.09</v>
      </c>
      <c r="G41" s="27"/>
      <c r="H41" s="7">
        <f t="shared" si="4"/>
        <v>844310.77999999991</v>
      </c>
    </row>
    <row r="42" spans="1:8" ht="15" customHeight="1" x14ac:dyDescent="0.35">
      <c r="A42" s="24"/>
      <c r="B42" s="36" t="s">
        <v>21</v>
      </c>
      <c r="C42" s="27">
        <v>24328</v>
      </c>
      <c r="D42" s="27">
        <v>94971.05</v>
      </c>
      <c r="E42" s="27">
        <v>1343.23</v>
      </c>
      <c r="F42" s="27">
        <v>-2564.75</v>
      </c>
      <c r="G42" s="27"/>
      <c r="H42" s="7">
        <f t="shared" si="4"/>
        <v>118077.53</v>
      </c>
    </row>
    <row r="43" spans="1:8" ht="15" customHeight="1" x14ac:dyDescent="0.35">
      <c r="A43" s="24"/>
      <c r="B43" s="36" t="s">
        <v>22</v>
      </c>
      <c r="C43" s="27"/>
      <c r="D43" s="27">
        <v>73885.42</v>
      </c>
      <c r="E43" s="27"/>
      <c r="F43" s="27">
        <v>-9117.7199999999993</v>
      </c>
      <c r="G43" s="27"/>
      <c r="H43" s="7">
        <f t="shared" si="4"/>
        <v>64767.7</v>
      </c>
    </row>
    <row r="44" spans="1:8" ht="15" customHeight="1" thickBot="1" x14ac:dyDescent="0.4">
      <c r="A44" s="10"/>
      <c r="B44" s="37" t="s">
        <v>28</v>
      </c>
      <c r="C44" s="8"/>
      <c r="D44" s="8"/>
      <c r="E44" s="8"/>
      <c r="F44" s="8"/>
      <c r="G44" s="8">
        <f>1320.12+6296.4+1648.84</f>
        <v>9265.3599999999988</v>
      </c>
      <c r="H44" s="28">
        <f t="shared" si="4"/>
        <v>9265.3599999999988</v>
      </c>
    </row>
    <row r="45" spans="1:8" ht="15" customHeight="1" x14ac:dyDescent="0.35">
      <c r="A45" s="32">
        <v>45536</v>
      </c>
      <c r="B45" s="38" t="s">
        <v>38</v>
      </c>
      <c r="C45" s="33">
        <f>SUM(C46:C50)</f>
        <v>500969.42</v>
      </c>
      <c r="D45" s="33">
        <f t="shared" ref="D45:G45" si="9">SUM(D46:D50)</f>
        <v>1103992.0099999998</v>
      </c>
      <c r="E45" s="33">
        <f t="shared" si="9"/>
        <v>28335.289999999994</v>
      </c>
      <c r="F45" s="33">
        <f t="shared" si="9"/>
        <v>73984.83</v>
      </c>
      <c r="G45" s="33">
        <f t="shared" si="9"/>
        <v>25957.63</v>
      </c>
      <c r="H45" s="34">
        <f t="shared" si="4"/>
        <v>1733239.1799999997</v>
      </c>
    </row>
    <row r="46" spans="1:8" ht="15" customHeight="1" x14ac:dyDescent="0.35">
      <c r="A46" s="24"/>
      <c r="B46" s="35" t="s">
        <v>27</v>
      </c>
      <c r="C46" s="6">
        <v>397853.54</v>
      </c>
      <c r="D46" s="6">
        <v>287718.78999999998</v>
      </c>
      <c r="E46" s="6">
        <v>271.20000000000181</v>
      </c>
      <c r="F46" s="6">
        <v>14465.68999999999</v>
      </c>
      <c r="G46" s="6"/>
      <c r="H46" s="7">
        <f t="shared" si="4"/>
        <v>700309.21999999986</v>
      </c>
    </row>
    <row r="47" spans="1:8" ht="15" customHeight="1" x14ac:dyDescent="0.35">
      <c r="A47" s="24"/>
      <c r="B47" s="36" t="s">
        <v>26</v>
      </c>
      <c r="C47" s="27">
        <v>38417.83</v>
      </c>
      <c r="D47" s="27">
        <v>610542.82999999996</v>
      </c>
      <c r="E47" s="27">
        <v>29930.759999999995</v>
      </c>
      <c r="F47" s="27">
        <v>49407.840000000004</v>
      </c>
      <c r="G47" s="27"/>
      <c r="H47" s="7">
        <f t="shared" si="4"/>
        <v>728299.25999999989</v>
      </c>
    </row>
    <row r="48" spans="1:8" ht="15" customHeight="1" x14ac:dyDescent="0.35">
      <c r="A48" s="24"/>
      <c r="B48" s="36" t="s">
        <v>21</v>
      </c>
      <c r="C48" s="27">
        <v>77231.430000000008</v>
      </c>
      <c r="D48" s="27">
        <v>133346.21999999997</v>
      </c>
      <c r="E48" s="27"/>
      <c r="F48" s="27">
        <v>7308.0000000000009</v>
      </c>
      <c r="G48" s="27"/>
      <c r="H48" s="7">
        <f t="shared" si="4"/>
        <v>217885.64999999997</v>
      </c>
    </row>
    <row r="49" spans="1:8" ht="15" customHeight="1" x14ac:dyDescent="0.35">
      <c r="A49" s="24"/>
      <c r="B49" s="36" t="s">
        <v>22</v>
      </c>
      <c r="C49" s="27">
        <v>-12533.38</v>
      </c>
      <c r="D49" s="27">
        <v>72384.17</v>
      </c>
      <c r="E49" s="27"/>
      <c r="F49" s="27">
        <v>2803.3</v>
      </c>
      <c r="G49" s="27"/>
      <c r="H49" s="7">
        <f t="shared" si="4"/>
        <v>62654.090000000004</v>
      </c>
    </row>
    <row r="50" spans="1:8" ht="15" customHeight="1" thickBot="1" x14ac:dyDescent="0.4">
      <c r="A50" s="10"/>
      <c r="B50" s="37" t="s">
        <v>28</v>
      </c>
      <c r="C50" s="8"/>
      <c r="D50" s="8"/>
      <c r="E50" s="8">
        <v>-1866.67</v>
      </c>
      <c r="F50" s="8"/>
      <c r="G50" s="8">
        <f>3960.36+21765.9+231.37</f>
        <v>25957.63</v>
      </c>
      <c r="H50" s="28">
        <f t="shared" si="4"/>
        <v>24090.959999999999</v>
      </c>
    </row>
    <row r="51" spans="1:8" ht="15" customHeight="1" x14ac:dyDescent="0.35">
      <c r="A51" s="32">
        <v>45566</v>
      </c>
      <c r="B51" s="38" t="s">
        <v>38</v>
      </c>
      <c r="C51" s="33">
        <f>SUM(C52:C56)</f>
        <v>477194.55</v>
      </c>
      <c r="D51" s="33">
        <f t="shared" ref="D51:G51" si="10">SUM(D52:D56)</f>
        <v>1168667.49</v>
      </c>
      <c r="E51" s="33">
        <f t="shared" si="10"/>
        <v>34515.770000000004</v>
      </c>
      <c r="F51" s="33">
        <f t="shared" si="10"/>
        <v>91790.42</v>
      </c>
      <c r="G51" s="33">
        <f t="shared" si="10"/>
        <v>19282.32</v>
      </c>
      <c r="H51" s="34">
        <f t="shared" si="4"/>
        <v>1791450.55</v>
      </c>
    </row>
    <row r="52" spans="1:8" ht="15" customHeight="1" x14ac:dyDescent="0.35">
      <c r="A52" s="24"/>
      <c r="B52" s="35" t="s">
        <v>27</v>
      </c>
      <c r="C52" s="6">
        <v>384122.8</v>
      </c>
      <c r="D52" s="6">
        <v>296255.58</v>
      </c>
      <c r="E52" s="6">
        <v>-33.299999999999997</v>
      </c>
      <c r="F52" s="6">
        <v>19027.77</v>
      </c>
      <c r="G52" s="6"/>
      <c r="H52" s="7">
        <f t="shared" si="4"/>
        <v>699372.85</v>
      </c>
    </row>
    <row r="53" spans="1:8" ht="15" customHeight="1" x14ac:dyDescent="0.35">
      <c r="A53" s="24"/>
      <c r="B53" s="36" t="s">
        <v>26</v>
      </c>
      <c r="C53" s="27">
        <v>41219.11</v>
      </c>
      <c r="D53" s="27">
        <v>681732.26</v>
      </c>
      <c r="E53" s="27">
        <v>12149.03</v>
      </c>
      <c r="F53" s="27">
        <v>62330.5</v>
      </c>
      <c r="G53" s="27"/>
      <c r="H53" s="7">
        <f t="shared" si="4"/>
        <v>797430.9</v>
      </c>
    </row>
    <row r="54" spans="1:8" ht="15" customHeight="1" x14ac:dyDescent="0.35">
      <c r="A54" s="24"/>
      <c r="B54" s="36" t="s">
        <v>21</v>
      </c>
      <c r="C54" s="27">
        <v>51852.639999999999</v>
      </c>
      <c r="D54" s="27">
        <v>114074.4</v>
      </c>
      <c r="E54" s="27"/>
      <c r="F54" s="27">
        <v>7212.81</v>
      </c>
      <c r="G54" s="27"/>
      <c r="H54" s="7">
        <f t="shared" si="4"/>
        <v>173139.84999999998</v>
      </c>
    </row>
    <row r="55" spans="1:8" ht="15" customHeight="1" x14ac:dyDescent="0.35">
      <c r="A55" s="24"/>
      <c r="B55" s="36" t="s">
        <v>22</v>
      </c>
      <c r="C55" s="27"/>
      <c r="D55" s="27">
        <v>76605.25</v>
      </c>
      <c r="E55" s="27"/>
      <c r="F55" s="27">
        <v>3219.34</v>
      </c>
      <c r="G55" s="27"/>
      <c r="H55" s="7">
        <f t="shared" si="4"/>
        <v>79824.59</v>
      </c>
    </row>
    <row r="56" spans="1:8" ht="15" customHeight="1" thickBot="1" x14ac:dyDescent="0.4">
      <c r="A56" s="10"/>
      <c r="B56" s="37" t="s">
        <v>28</v>
      </c>
      <c r="C56" s="8"/>
      <c r="D56" s="8"/>
      <c r="E56" s="8">
        <v>22400.04</v>
      </c>
      <c r="F56" s="8"/>
      <c r="G56" s="8">
        <v>19282.32</v>
      </c>
      <c r="H56" s="28">
        <f t="shared" si="4"/>
        <v>41682.36</v>
      </c>
    </row>
    <row r="57" spans="1:8" ht="15" customHeight="1" x14ac:dyDescent="0.35">
      <c r="A57" s="32">
        <v>45597</v>
      </c>
      <c r="B57" s="38" t="s">
        <v>38</v>
      </c>
      <c r="C57" s="33">
        <f>SUM(C58:C62)</f>
        <v>444085.13999999996</v>
      </c>
      <c r="D57" s="33">
        <f t="shared" ref="D57:G57" si="11">SUM(D58:D62)</f>
        <v>1105415.7599999998</v>
      </c>
      <c r="E57" s="33">
        <f t="shared" si="11"/>
        <v>9830.6499999999978</v>
      </c>
      <c r="F57" s="33">
        <f t="shared" si="11"/>
        <v>83075.869999999981</v>
      </c>
      <c r="G57" s="33">
        <f t="shared" si="11"/>
        <v>10579.11</v>
      </c>
      <c r="H57" s="34">
        <f t="shared" si="4"/>
        <v>1652986.5299999996</v>
      </c>
    </row>
    <row r="58" spans="1:8" ht="15" customHeight="1" x14ac:dyDescent="0.35">
      <c r="A58" s="24"/>
      <c r="B58" s="35" t="s">
        <v>27</v>
      </c>
      <c r="C58" s="6">
        <v>367615.47</v>
      </c>
      <c r="D58" s="6">
        <v>269820.21999999991</v>
      </c>
      <c r="E58" s="6">
        <v>11987.63</v>
      </c>
      <c r="F58" s="6">
        <v>12673.119999999999</v>
      </c>
      <c r="G58" s="6"/>
      <c r="H58" s="7">
        <f t="shared" si="4"/>
        <v>662096.43999999994</v>
      </c>
    </row>
    <row r="59" spans="1:8" ht="15" customHeight="1" x14ac:dyDescent="0.35">
      <c r="A59" s="24"/>
      <c r="B59" s="36" t="s">
        <v>26</v>
      </c>
      <c r="C59" s="27">
        <v>38845.35</v>
      </c>
      <c r="D59" s="27">
        <v>608257.87</v>
      </c>
      <c r="E59" s="27">
        <v>17988.109999999997</v>
      </c>
      <c r="F59" s="27">
        <v>61826.629999999983</v>
      </c>
      <c r="G59" s="27">
        <v>15</v>
      </c>
      <c r="H59" s="7">
        <f t="shared" si="4"/>
        <v>726932.96</v>
      </c>
    </row>
    <row r="60" spans="1:8" ht="15" customHeight="1" x14ac:dyDescent="0.35">
      <c r="A60" s="24"/>
      <c r="B60" s="36" t="s">
        <v>21</v>
      </c>
      <c r="C60" s="27">
        <v>24664.32</v>
      </c>
      <c r="D60" s="27">
        <v>148665.40000000002</v>
      </c>
      <c r="E60" s="27">
        <v>388.28</v>
      </c>
      <c r="F60" s="27">
        <v>6553.86</v>
      </c>
      <c r="G60" s="27"/>
      <c r="H60" s="7">
        <f t="shared" si="4"/>
        <v>180271.86000000002</v>
      </c>
    </row>
    <row r="61" spans="1:8" ht="15" customHeight="1" x14ac:dyDescent="0.35">
      <c r="A61" s="24"/>
      <c r="B61" s="36" t="s">
        <v>22</v>
      </c>
      <c r="C61" s="27">
        <v>12960</v>
      </c>
      <c r="D61" s="27">
        <v>78672.27</v>
      </c>
      <c r="E61" s="27"/>
      <c r="F61" s="27">
        <v>2022.26</v>
      </c>
      <c r="G61" s="27"/>
      <c r="H61" s="7">
        <f t="shared" si="4"/>
        <v>93654.53</v>
      </c>
    </row>
    <row r="62" spans="1:8" ht="15" customHeight="1" thickBot="1" x14ac:dyDescent="0.4">
      <c r="A62" s="10"/>
      <c r="B62" s="37" t="s">
        <v>28</v>
      </c>
      <c r="C62" s="8"/>
      <c r="D62" s="8"/>
      <c r="E62" s="8">
        <v>-20533.37</v>
      </c>
      <c r="F62" s="8"/>
      <c r="G62" s="8">
        <f>7841.52+297.38+2425.21</f>
        <v>10564.11</v>
      </c>
      <c r="H62" s="28">
        <f t="shared" si="4"/>
        <v>-9969.2599999999984</v>
      </c>
    </row>
    <row r="63" spans="1:8" ht="15" customHeight="1" x14ac:dyDescent="0.35">
      <c r="A63" s="32">
        <v>45627</v>
      </c>
      <c r="B63" s="38" t="s">
        <v>38</v>
      </c>
      <c r="C63" s="33">
        <f>SUM(C64:C68)</f>
        <v>392225.32</v>
      </c>
      <c r="D63" s="33">
        <f t="shared" ref="D63:G63" si="12">SUM(D64:D68)</f>
        <v>960165.21</v>
      </c>
      <c r="E63" s="33">
        <f t="shared" si="12"/>
        <v>9709.2100000000009</v>
      </c>
      <c r="F63" s="33">
        <f t="shared" si="12"/>
        <v>69436.5</v>
      </c>
      <c r="G63" s="33">
        <f t="shared" si="12"/>
        <v>-672.76000000000022</v>
      </c>
      <c r="H63" s="34">
        <f t="shared" si="4"/>
        <v>1430863.48</v>
      </c>
    </row>
    <row r="64" spans="1:8" ht="15" customHeight="1" x14ac:dyDescent="0.35">
      <c r="A64" s="24"/>
      <c r="B64" s="35" t="s">
        <v>27</v>
      </c>
      <c r="C64" s="6">
        <v>328650.08</v>
      </c>
      <c r="D64" s="6">
        <v>272369.06000000006</v>
      </c>
      <c r="E64" s="6">
        <v>1559.4699999999987</v>
      </c>
      <c r="F64" s="6">
        <v>11171.140000000001</v>
      </c>
      <c r="G64" s="6"/>
      <c r="H64" s="7">
        <f t="shared" si="4"/>
        <v>613749.75000000012</v>
      </c>
    </row>
    <row r="65" spans="1:8" ht="15" customHeight="1" x14ac:dyDescent="0.35">
      <c r="A65" s="24"/>
      <c r="B65" s="36" t="s">
        <v>26</v>
      </c>
      <c r="C65" s="27">
        <v>39155.24</v>
      </c>
      <c r="D65" s="27">
        <v>539800.29999999993</v>
      </c>
      <c r="E65" s="27">
        <v>11883.080000000002</v>
      </c>
      <c r="F65" s="27">
        <v>54693.960000000006</v>
      </c>
      <c r="G65" s="27"/>
      <c r="H65" s="7">
        <f t="shared" si="4"/>
        <v>645532.57999999984</v>
      </c>
    </row>
    <row r="66" spans="1:8" ht="15" customHeight="1" x14ac:dyDescent="0.35">
      <c r="A66" s="24"/>
      <c r="B66" s="36" t="s">
        <v>21</v>
      </c>
      <c r="C66" s="27">
        <v>24420</v>
      </c>
      <c r="D66" s="27">
        <v>127251.45999999998</v>
      </c>
      <c r="E66" s="27"/>
      <c r="F66" s="27">
        <v>2594.7300000000005</v>
      </c>
      <c r="G66" s="27"/>
      <c r="H66" s="7">
        <f t="shared" si="4"/>
        <v>154266.18999999997</v>
      </c>
    </row>
    <row r="67" spans="1:8" ht="15" customHeight="1" x14ac:dyDescent="0.35">
      <c r="A67" s="24"/>
      <c r="B67" s="36" t="s">
        <v>22</v>
      </c>
      <c r="C67" s="27"/>
      <c r="D67" s="27">
        <v>20744.39</v>
      </c>
      <c r="E67" s="27"/>
      <c r="F67" s="27">
        <v>976.67000000000007</v>
      </c>
      <c r="G67" s="27"/>
      <c r="H67" s="7">
        <f t="shared" si="4"/>
        <v>21721.059999999998</v>
      </c>
    </row>
    <row r="68" spans="1:8" ht="15" customHeight="1" thickBot="1" x14ac:dyDescent="0.4">
      <c r="A68" s="10"/>
      <c r="B68" s="37" t="s">
        <v>28</v>
      </c>
      <c r="C68" s="8"/>
      <c r="D68" s="8"/>
      <c r="E68" s="8">
        <v>-3733.34</v>
      </c>
      <c r="F68" s="8"/>
      <c r="G68" s="8">
        <f>3869.72-6897.96+2355.48</f>
        <v>-672.76000000000022</v>
      </c>
      <c r="H68" s="28">
        <f t="shared" si="4"/>
        <v>-4406.1000000000004</v>
      </c>
    </row>
    <row r="69" spans="1:8" ht="15" customHeight="1" x14ac:dyDescent="0.35">
      <c r="A69" s="32">
        <v>45658</v>
      </c>
      <c r="B69" s="38" t="s">
        <v>38</v>
      </c>
      <c r="C69" s="33">
        <f>SUM(C70:C74)</f>
        <v>443024.03</v>
      </c>
      <c r="D69" s="33">
        <f t="shared" ref="D69:G69" si="13">SUM(D70:D74)</f>
        <v>983465.34</v>
      </c>
      <c r="E69" s="33">
        <f t="shared" si="13"/>
        <v>27999.94</v>
      </c>
      <c r="F69" s="33">
        <f t="shared" si="13"/>
        <v>101986.13</v>
      </c>
      <c r="G69" s="33">
        <f t="shared" si="13"/>
        <v>6545.89</v>
      </c>
      <c r="H69" s="34">
        <f t="shared" si="4"/>
        <v>1563021.3299999998</v>
      </c>
    </row>
    <row r="70" spans="1:8" ht="15" customHeight="1" x14ac:dyDescent="0.35">
      <c r="A70" s="24"/>
      <c r="B70" s="35" t="s">
        <v>27</v>
      </c>
      <c r="C70" s="6">
        <f>364816.95</f>
        <v>364816.95</v>
      </c>
      <c r="D70" s="6">
        <f>202264.72</f>
        <v>202264.72</v>
      </c>
      <c r="E70" s="6">
        <v>-5126.7700000000004</v>
      </c>
      <c r="F70" s="6">
        <v>8741.77</v>
      </c>
      <c r="G70" s="6"/>
      <c r="H70" s="7">
        <f t="shared" si="4"/>
        <v>570696.67000000004</v>
      </c>
    </row>
    <row r="71" spans="1:8" ht="15" customHeight="1" x14ac:dyDescent="0.35">
      <c r="A71" s="24"/>
      <c r="B71" s="36" t="s">
        <v>26</v>
      </c>
      <c r="C71" s="27">
        <f>33143.08</f>
        <v>33143.08</v>
      </c>
      <c r="D71" s="27">
        <f>635332.78</f>
        <v>635332.78</v>
      </c>
      <c r="E71" s="27">
        <v>23970.71</v>
      </c>
      <c r="F71" s="27">
        <v>86769.32</v>
      </c>
      <c r="G71" s="27"/>
      <c r="H71" s="7">
        <f t="shared" si="4"/>
        <v>779215.8899999999</v>
      </c>
    </row>
    <row r="72" spans="1:8" ht="15" customHeight="1" x14ac:dyDescent="0.35">
      <c r="A72" s="24"/>
      <c r="B72" s="36" t="s">
        <v>21</v>
      </c>
      <c r="C72" s="27">
        <f>45064</f>
        <v>45064</v>
      </c>
      <c r="D72" s="27">
        <f>124013.52</f>
        <v>124013.52</v>
      </c>
      <c r="E72" s="27"/>
      <c r="F72" s="27">
        <v>7675.04</v>
      </c>
      <c r="G72" s="27"/>
      <c r="H72" s="7">
        <f t="shared" si="4"/>
        <v>176752.56000000003</v>
      </c>
    </row>
    <row r="73" spans="1:8" ht="15" customHeight="1" x14ac:dyDescent="0.35">
      <c r="A73" s="24"/>
      <c r="B73" s="36" t="s">
        <v>22</v>
      </c>
      <c r="C73" s="27"/>
      <c r="D73" s="27">
        <f>21854.32</f>
        <v>21854.32</v>
      </c>
      <c r="E73" s="27"/>
      <c r="F73" s="27">
        <v>-1200</v>
      </c>
      <c r="G73" s="27">
        <f>3835.94-2684.32+5394.27</f>
        <v>6545.89</v>
      </c>
      <c r="H73" s="7">
        <f t="shared" si="4"/>
        <v>27200.21</v>
      </c>
    </row>
    <row r="74" spans="1:8" ht="15" customHeight="1" thickBot="1" x14ac:dyDescent="0.4">
      <c r="A74" s="10"/>
      <c r="B74" s="37" t="s">
        <v>28</v>
      </c>
      <c r="C74" s="8"/>
      <c r="D74" s="8"/>
      <c r="E74" s="8">
        <f>9156</f>
        <v>9156</v>
      </c>
      <c r="F74" s="8"/>
      <c r="G74" s="8"/>
      <c r="H74" s="28">
        <f t="shared" si="4"/>
        <v>9156</v>
      </c>
    </row>
    <row r="75" spans="1:8" ht="15" customHeight="1" x14ac:dyDescent="0.35">
      <c r="A75" s="32">
        <v>45689</v>
      </c>
      <c r="B75" s="38" t="s">
        <v>38</v>
      </c>
      <c r="C75" s="33">
        <f>SUM(C76:C80)</f>
        <v>441359.77</v>
      </c>
      <c r="D75" s="33">
        <f t="shared" ref="D75:G75" si="14">SUM(D76:D80)</f>
        <v>789696.5</v>
      </c>
      <c r="E75" s="33">
        <f t="shared" si="14"/>
        <v>26689.230000000003</v>
      </c>
      <c r="F75" s="33">
        <f t="shared" si="14"/>
        <v>67111.87</v>
      </c>
      <c r="G75" s="33">
        <f t="shared" si="14"/>
        <v>15037.87</v>
      </c>
      <c r="H75" s="34">
        <f t="shared" si="4"/>
        <v>1339895.2400000002</v>
      </c>
    </row>
    <row r="76" spans="1:8" ht="15" customHeight="1" x14ac:dyDescent="0.35">
      <c r="A76" s="24"/>
      <c r="B76" s="35" t="s">
        <v>27</v>
      </c>
      <c r="C76" s="6">
        <f>380316.78</f>
        <v>380316.78</v>
      </c>
      <c r="D76" s="6">
        <v>153145.95000000001</v>
      </c>
      <c r="E76" s="6">
        <v>-20122.650000000001</v>
      </c>
      <c r="F76" s="6">
        <v>-1246.05</v>
      </c>
      <c r="G76" s="6"/>
      <c r="H76" s="7">
        <f t="shared" si="4"/>
        <v>512094.02999999997</v>
      </c>
    </row>
    <row r="77" spans="1:8" ht="15" customHeight="1" x14ac:dyDescent="0.35">
      <c r="A77" s="24"/>
      <c r="B77" s="36" t="s">
        <v>26</v>
      </c>
      <c r="C77" s="27">
        <v>16227.99</v>
      </c>
      <c r="D77" s="27">
        <v>528943.79</v>
      </c>
      <c r="E77" s="27">
        <v>40203.480000000003</v>
      </c>
      <c r="F77" s="27">
        <v>67815</v>
      </c>
      <c r="G77" s="27"/>
      <c r="H77" s="7">
        <f t="shared" si="4"/>
        <v>653190.26</v>
      </c>
    </row>
    <row r="78" spans="1:8" ht="15" customHeight="1" x14ac:dyDescent="0.35">
      <c r="A78" s="24"/>
      <c r="B78" s="36" t="s">
        <v>21</v>
      </c>
      <c r="C78" s="27">
        <v>44815</v>
      </c>
      <c r="D78" s="27">
        <v>99825.66</v>
      </c>
      <c r="E78" s="27">
        <v>6608.4</v>
      </c>
      <c r="F78" s="27">
        <v>526.59</v>
      </c>
      <c r="G78" s="27"/>
      <c r="H78" s="7">
        <f t="shared" si="4"/>
        <v>151775.65</v>
      </c>
    </row>
    <row r="79" spans="1:8" ht="15" customHeight="1" x14ac:dyDescent="0.35">
      <c r="A79" s="24"/>
      <c r="B79" s="36" t="s">
        <v>22</v>
      </c>
      <c r="C79" s="27"/>
      <c r="D79" s="27">
        <v>7781.1</v>
      </c>
      <c r="E79" s="27"/>
      <c r="F79" s="27">
        <v>16.329999999999998</v>
      </c>
      <c r="G79" s="27"/>
      <c r="H79" s="7">
        <f t="shared" si="4"/>
        <v>7797.43</v>
      </c>
    </row>
    <row r="80" spans="1:8" ht="15" customHeight="1" thickBot="1" x14ac:dyDescent="0.4">
      <c r="A80" s="10"/>
      <c r="B80" s="37" t="s">
        <v>28</v>
      </c>
      <c r="C80" s="8"/>
      <c r="D80" s="8"/>
      <c r="E80" s="8"/>
      <c r="F80" s="8"/>
      <c r="G80" s="8">
        <f>15551.78-513.91</f>
        <v>15037.87</v>
      </c>
      <c r="H80" s="28">
        <f t="shared" si="4"/>
        <v>15037.87</v>
      </c>
    </row>
    <row r="81" spans="1:8" ht="15" customHeight="1" x14ac:dyDescent="0.35">
      <c r="A81" s="32">
        <v>45717</v>
      </c>
      <c r="B81" s="38" t="s">
        <v>38</v>
      </c>
      <c r="C81" s="33">
        <f>SUM(C82:C86)</f>
        <v>666954.54999999993</v>
      </c>
      <c r="D81" s="33">
        <f t="shared" ref="D81:G81" si="15">SUM(D82:D86)</f>
        <v>761587.14999999991</v>
      </c>
      <c r="E81" s="33">
        <f t="shared" si="15"/>
        <v>59629.25</v>
      </c>
      <c r="F81" s="33">
        <f t="shared" si="15"/>
        <v>69622.61</v>
      </c>
      <c r="G81" s="33">
        <f t="shared" si="15"/>
        <v>6572.5399999999991</v>
      </c>
      <c r="H81" s="34">
        <f t="shared" ref="H81:H86" si="16">SUM(C81:G81)</f>
        <v>1564366.0999999999</v>
      </c>
    </row>
    <row r="82" spans="1:8" ht="15" customHeight="1" x14ac:dyDescent="0.35">
      <c r="A82" s="24"/>
      <c r="B82" s="35" t="s">
        <v>27</v>
      </c>
      <c r="C82" s="6">
        <f>674469.21</f>
        <v>674469.21</v>
      </c>
      <c r="D82" s="6">
        <f>193321.11</f>
        <v>193321.11</v>
      </c>
      <c r="E82" s="6">
        <f>5043.15</f>
        <v>5043.1499999999996</v>
      </c>
      <c r="F82" s="6">
        <f>3932.67</f>
        <v>3932.67</v>
      </c>
      <c r="G82" s="6"/>
      <c r="H82" s="7">
        <f t="shared" si="16"/>
        <v>876766.14</v>
      </c>
    </row>
    <row r="83" spans="1:8" ht="15" customHeight="1" x14ac:dyDescent="0.35">
      <c r="A83" s="24"/>
      <c r="B83" s="36" t="s">
        <v>26</v>
      </c>
      <c r="C83" s="27">
        <v>-29954.66</v>
      </c>
      <c r="D83" s="27">
        <f>456851.82</f>
        <v>456851.82</v>
      </c>
      <c r="E83" s="27">
        <f>42643.75</f>
        <v>42643.75</v>
      </c>
      <c r="F83" s="27">
        <f>68887.46</f>
        <v>68887.460000000006</v>
      </c>
      <c r="G83" s="27"/>
      <c r="H83" s="7">
        <f t="shared" si="16"/>
        <v>538428.37</v>
      </c>
    </row>
    <row r="84" spans="1:8" ht="15" customHeight="1" x14ac:dyDescent="0.35">
      <c r="A84" s="24"/>
      <c r="B84" s="36" t="s">
        <v>21</v>
      </c>
      <c r="C84" s="27">
        <f>22440</f>
        <v>22440</v>
      </c>
      <c r="D84" s="27">
        <f>101737.37</f>
        <v>101737.37</v>
      </c>
      <c r="E84" s="27">
        <f>12782.35</f>
        <v>12782.35</v>
      </c>
      <c r="F84" s="27">
        <v>-3197.52</v>
      </c>
      <c r="G84" s="27"/>
      <c r="H84" s="7">
        <f t="shared" si="16"/>
        <v>133762.20000000001</v>
      </c>
    </row>
    <row r="85" spans="1:8" ht="15" customHeight="1" x14ac:dyDescent="0.35">
      <c r="A85" s="24"/>
      <c r="B85" s="36" t="s">
        <v>22</v>
      </c>
      <c r="C85" s="27"/>
      <c r="D85" s="27">
        <f>9762.08</f>
        <v>9762.08</v>
      </c>
      <c r="E85" s="27"/>
      <c r="F85" s="27"/>
      <c r="G85" s="27"/>
      <c r="H85" s="7">
        <f t="shared" si="16"/>
        <v>9762.08</v>
      </c>
    </row>
    <row r="86" spans="1:8" ht="15" customHeight="1" thickBot="1" x14ac:dyDescent="0.4">
      <c r="A86" s="10"/>
      <c r="B86" s="37" t="s">
        <v>28</v>
      </c>
      <c r="C86" s="8"/>
      <c r="D86" s="8">
        <v>-85.23</v>
      </c>
      <c r="E86" s="8">
        <f>504-1344</f>
        <v>-840</v>
      </c>
      <c r="F86" s="8"/>
      <c r="G86" s="8">
        <f>4224.86+36.29+1706.33+605.06</f>
        <v>6572.5399999999991</v>
      </c>
      <c r="H86" s="28">
        <f t="shared" si="16"/>
        <v>5647.3099999999995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45383</v>
      </c>
      <c r="B92" s="3" t="s">
        <v>7</v>
      </c>
      <c r="C92" s="4">
        <v>568173.94999999995</v>
      </c>
      <c r="D92" s="4">
        <v>1097579.78</v>
      </c>
      <c r="E92" s="4">
        <v>75071.039999999994</v>
      </c>
      <c r="F92" s="4">
        <v>283398.40000000002</v>
      </c>
      <c r="G92" s="4">
        <f>99340.54+2042.55</f>
        <v>101383.09</v>
      </c>
      <c r="H92" s="61">
        <f t="shared" ref="H92:H115" si="17">SUM(C92:G92)</f>
        <v>2125606.2599999998</v>
      </c>
    </row>
    <row r="93" spans="1:8" ht="15" customHeight="1" thickBot="1" x14ac:dyDescent="0.4">
      <c r="A93" s="10">
        <v>45383</v>
      </c>
      <c r="B93" s="11" t="s">
        <v>8</v>
      </c>
      <c r="C93" s="8"/>
      <c r="D93" s="8">
        <v>167063.39000000001</v>
      </c>
      <c r="E93" s="8"/>
      <c r="F93" s="8"/>
      <c r="G93" s="8"/>
      <c r="H93" s="9">
        <f t="shared" si="17"/>
        <v>167063.39000000001</v>
      </c>
    </row>
    <row r="94" spans="1:8" ht="15" customHeight="1" x14ac:dyDescent="0.35">
      <c r="A94" s="2">
        <v>45413</v>
      </c>
      <c r="B94" s="3" t="s">
        <v>7</v>
      </c>
      <c r="C94" s="4">
        <v>604888.09</v>
      </c>
      <c r="D94" s="4">
        <v>1082946.51</v>
      </c>
      <c r="E94" s="4">
        <v>105234.78</v>
      </c>
      <c r="F94" s="4">
        <v>198147.93</v>
      </c>
      <c r="G94" s="4">
        <f>35537.52-2042.55</f>
        <v>33494.969999999994</v>
      </c>
      <c r="H94" s="61">
        <f t="shared" si="17"/>
        <v>2024712.28</v>
      </c>
    </row>
    <row r="95" spans="1:8" ht="15" customHeight="1" thickBot="1" x14ac:dyDescent="0.4">
      <c r="A95" s="10">
        <v>45413</v>
      </c>
      <c r="B95" s="11" t="s">
        <v>8</v>
      </c>
      <c r="C95" s="8"/>
      <c r="D95" s="8">
        <v>108074.21</v>
      </c>
      <c r="E95" s="8"/>
      <c r="F95" s="8"/>
      <c r="G95" s="8"/>
      <c r="H95" s="9">
        <f t="shared" si="17"/>
        <v>108074.21</v>
      </c>
    </row>
    <row r="96" spans="1:8" ht="15" customHeight="1" x14ac:dyDescent="0.35">
      <c r="A96" s="2">
        <v>45444</v>
      </c>
      <c r="B96" s="3" t="s">
        <v>7</v>
      </c>
      <c r="C96" s="4">
        <v>506035.06</v>
      </c>
      <c r="D96" s="4">
        <v>1041469.14</v>
      </c>
      <c r="E96" s="4">
        <v>30288.78</v>
      </c>
      <c r="F96" s="4">
        <v>126743.13</v>
      </c>
      <c r="G96" s="4">
        <v>28948.47</v>
      </c>
      <c r="H96" s="61">
        <f t="shared" si="17"/>
        <v>1733484.5799999998</v>
      </c>
    </row>
    <row r="97" spans="1:18" ht="15" customHeight="1" thickBot="1" x14ac:dyDescent="0.4">
      <c r="A97" s="10">
        <v>45444</v>
      </c>
      <c r="B97" s="11" t="s">
        <v>8</v>
      </c>
      <c r="C97" s="8"/>
      <c r="D97" s="8">
        <v>18649.87</v>
      </c>
      <c r="E97" s="8"/>
      <c r="F97" s="8"/>
      <c r="G97" s="8"/>
      <c r="H97" s="9">
        <f t="shared" si="17"/>
        <v>18649.87</v>
      </c>
    </row>
    <row r="98" spans="1:18" ht="15" customHeight="1" x14ac:dyDescent="0.35">
      <c r="A98" s="2">
        <v>45474</v>
      </c>
      <c r="B98" s="3" t="s">
        <v>7</v>
      </c>
      <c r="C98" s="4">
        <v>448801.12</v>
      </c>
      <c r="D98" s="4">
        <v>1327408.17</v>
      </c>
      <c r="E98" s="4">
        <v>42535.519999999997</v>
      </c>
      <c r="F98" s="4">
        <v>99856.04</v>
      </c>
      <c r="G98" s="4">
        <v>40754.269999999997</v>
      </c>
      <c r="H98" s="61">
        <f t="shared" si="17"/>
        <v>1959355.12</v>
      </c>
    </row>
    <row r="99" spans="1:18" ht="15" customHeight="1" thickBot="1" x14ac:dyDescent="0.4">
      <c r="A99" s="10">
        <v>45474</v>
      </c>
      <c r="B99" s="11" t="s">
        <v>8</v>
      </c>
      <c r="C99" s="8"/>
      <c r="D99" s="8">
        <v>1407.95</v>
      </c>
      <c r="E99" s="8"/>
      <c r="F99" s="8"/>
      <c r="G99" s="8"/>
      <c r="H99" s="9">
        <f t="shared" si="17"/>
        <v>1407.95</v>
      </c>
    </row>
    <row r="100" spans="1:18" ht="15" customHeight="1" x14ac:dyDescent="0.35">
      <c r="A100" s="2">
        <v>45505</v>
      </c>
      <c r="B100" s="3" t="s">
        <v>7</v>
      </c>
      <c r="C100" s="4">
        <v>489369.26</v>
      </c>
      <c r="D100" s="4">
        <v>1149324.8500000001</v>
      </c>
      <c r="E100" s="4">
        <v>50316.38</v>
      </c>
      <c r="F100" s="4">
        <v>82375.350000000006</v>
      </c>
      <c r="G100" s="4">
        <v>9265.36</v>
      </c>
      <c r="H100" s="61">
        <f t="shared" si="17"/>
        <v>1780651.2000000002</v>
      </c>
    </row>
    <row r="101" spans="1:18" ht="15" customHeight="1" thickBot="1" x14ac:dyDescent="0.4">
      <c r="A101" s="10">
        <v>45505</v>
      </c>
      <c r="B101" s="11" t="s">
        <v>8</v>
      </c>
      <c r="C101" s="8"/>
      <c r="D101" s="8">
        <v>736.96</v>
      </c>
      <c r="E101" s="8"/>
      <c r="F101" s="8"/>
      <c r="G101" s="8"/>
      <c r="H101" s="9">
        <f t="shared" si="17"/>
        <v>736.96</v>
      </c>
    </row>
    <row r="102" spans="1:18" ht="15" customHeight="1" x14ac:dyDescent="0.35">
      <c r="A102" s="2">
        <v>45536</v>
      </c>
      <c r="B102" s="3" t="s">
        <v>7</v>
      </c>
      <c r="C102" s="4">
        <v>500969.42</v>
      </c>
      <c r="D102" s="4">
        <v>1103992.0099999998</v>
      </c>
      <c r="E102" s="4">
        <v>28335.289999999994</v>
      </c>
      <c r="F102" s="4">
        <v>73984.829999999987</v>
      </c>
      <c r="G102" s="4">
        <v>25957.629999999994</v>
      </c>
      <c r="H102" s="61">
        <f t="shared" si="17"/>
        <v>1733239.1799999997</v>
      </c>
    </row>
    <row r="103" spans="1:18" ht="15" customHeight="1" thickBot="1" x14ac:dyDescent="0.4">
      <c r="A103" s="10">
        <v>45536</v>
      </c>
      <c r="B103" s="11" t="s">
        <v>8</v>
      </c>
      <c r="C103" s="8"/>
      <c r="D103" s="8"/>
      <c r="E103" s="8"/>
      <c r="F103" s="8"/>
      <c r="G103" s="8"/>
      <c r="H103" s="9">
        <f t="shared" si="17"/>
        <v>0</v>
      </c>
    </row>
    <row r="104" spans="1:18" ht="15" customHeight="1" x14ac:dyDescent="0.35">
      <c r="A104" s="2">
        <v>45566</v>
      </c>
      <c r="B104" s="3" t="s">
        <v>7</v>
      </c>
      <c r="C104" s="4">
        <v>477194.55</v>
      </c>
      <c r="D104" s="4">
        <v>1167409.48</v>
      </c>
      <c r="E104" s="4">
        <v>34515.769999999997</v>
      </c>
      <c r="F104" s="4">
        <v>91790.42</v>
      </c>
      <c r="G104" s="4">
        <v>19282.32</v>
      </c>
      <c r="H104" s="61">
        <f t="shared" si="17"/>
        <v>1790192.54</v>
      </c>
    </row>
    <row r="105" spans="1:18" ht="15" customHeight="1" thickBot="1" x14ac:dyDescent="0.4">
      <c r="A105" s="10">
        <v>45566</v>
      </c>
      <c r="B105" s="11" t="s">
        <v>8</v>
      </c>
      <c r="C105" s="8"/>
      <c r="D105" s="8">
        <v>1258.01</v>
      </c>
      <c r="E105" s="8"/>
      <c r="F105" s="8"/>
      <c r="G105" s="8"/>
      <c r="H105" s="9">
        <f t="shared" si="17"/>
        <v>1258.01</v>
      </c>
    </row>
    <row r="106" spans="1:18" ht="15" customHeight="1" x14ac:dyDescent="0.35">
      <c r="A106" s="2">
        <v>45597</v>
      </c>
      <c r="B106" s="3" t="s">
        <v>7</v>
      </c>
      <c r="C106" s="4">
        <v>444085.13999999996</v>
      </c>
      <c r="D106" s="4">
        <v>1105415.7599999998</v>
      </c>
      <c r="E106" s="4">
        <v>9830.6499999999978</v>
      </c>
      <c r="F106" s="4">
        <v>83075.869999999981</v>
      </c>
      <c r="G106" s="4">
        <v>10579.11</v>
      </c>
      <c r="H106" s="61">
        <f t="shared" si="17"/>
        <v>1652986.5299999996</v>
      </c>
    </row>
    <row r="107" spans="1:18" ht="15" customHeight="1" thickBot="1" x14ac:dyDescent="0.4">
      <c r="A107" s="10">
        <v>45597</v>
      </c>
      <c r="B107" s="11" t="s">
        <v>8</v>
      </c>
      <c r="C107" s="8"/>
      <c r="D107" s="8"/>
      <c r="E107" s="8"/>
      <c r="F107" s="8"/>
      <c r="G107" s="8"/>
      <c r="H107" s="9">
        <f t="shared" si="17"/>
        <v>0</v>
      </c>
    </row>
    <row r="108" spans="1:18" ht="15" customHeight="1" x14ac:dyDescent="0.35">
      <c r="A108" s="2">
        <v>45627</v>
      </c>
      <c r="B108" s="3" t="s">
        <v>7</v>
      </c>
      <c r="C108" s="4">
        <v>392225.32</v>
      </c>
      <c r="D108" s="4">
        <v>960165.21</v>
      </c>
      <c r="E108" s="4">
        <v>9709.2100000000009</v>
      </c>
      <c r="F108" s="4">
        <v>69436.5</v>
      </c>
      <c r="G108" s="4">
        <v>-672.76000000000067</v>
      </c>
      <c r="H108" s="61">
        <f t="shared" si="17"/>
        <v>1430863.48</v>
      </c>
    </row>
    <row r="109" spans="1:18" ht="15" customHeight="1" thickBot="1" x14ac:dyDescent="0.4">
      <c r="A109" s="10">
        <v>45627</v>
      </c>
      <c r="B109" s="11" t="s">
        <v>8</v>
      </c>
      <c r="C109" s="8"/>
      <c r="D109" s="8"/>
      <c r="E109" s="8"/>
      <c r="F109" s="8"/>
      <c r="G109" s="8"/>
      <c r="H109" s="9">
        <f t="shared" si="17"/>
        <v>0</v>
      </c>
    </row>
    <row r="110" spans="1:18" ht="15" customHeight="1" x14ac:dyDescent="0.35">
      <c r="A110" s="2">
        <v>45658</v>
      </c>
      <c r="B110" s="3" t="s">
        <v>7</v>
      </c>
      <c r="C110" s="4">
        <f>443024.03</f>
        <v>443024.03</v>
      </c>
      <c r="D110" s="4">
        <f>983465.34</f>
        <v>983465.34</v>
      </c>
      <c r="E110" s="4">
        <f>27999.94</f>
        <v>27999.94</v>
      </c>
      <c r="F110" s="4">
        <f>101986.13</f>
        <v>101986.13</v>
      </c>
      <c r="G110" s="4">
        <f>6545.89</f>
        <v>6545.89</v>
      </c>
      <c r="H110" s="61">
        <f t="shared" si="17"/>
        <v>1563021.3299999998</v>
      </c>
      <c r="R110" t="s">
        <v>11</v>
      </c>
    </row>
    <row r="111" spans="1:18" ht="15" customHeight="1" thickBot="1" x14ac:dyDescent="0.4">
      <c r="A111" s="10">
        <v>45658</v>
      </c>
      <c r="B111" s="11" t="s">
        <v>8</v>
      </c>
      <c r="C111" s="8"/>
      <c r="D111" s="8"/>
      <c r="E111" s="8"/>
      <c r="F111" s="8"/>
      <c r="G111" s="8"/>
      <c r="H111" s="9">
        <f t="shared" si="17"/>
        <v>0</v>
      </c>
    </row>
    <row r="112" spans="1:18" ht="15" customHeight="1" x14ac:dyDescent="0.35">
      <c r="A112" s="2">
        <v>45689</v>
      </c>
      <c r="B112" s="3" t="s">
        <v>7</v>
      </c>
      <c r="C112" s="4">
        <v>441359.77</v>
      </c>
      <c r="D112" s="4">
        <v>789696.5</v>
      </c>
      <c r="E112" s="4">
        <v>26689.23</v>
      </c>
      <c r="F112" s="4">
        <v>67111.87</v>
      </c>
      <c r="G112" s="4">
        <v>15037.87</v>
      </c>
      <c r="H112" s="61">
        <f t="shared" si="17"/>
        <v>1339895.2400000002</v>
      </c>
    </row>
    <row r="113" spans="1:8" ht="15" customHeight="1" thickBot="1" x14ac:dyDescent="0.4">
      <c r="A113" s="10">
        <v>45689</v>
      </c>
      <c r="B113" s="11" t="s">
        <v>8</v>
      </c>
      <c r="C113" s="8"/>
      <c r="D113" s="8"/>
      <c r="E113" s="8"/>
      <c r="F113" s="8"/>
      <c r="G113" s="8"/>
      <c r="H113" s="9">
        <f t="shared" si="17"/>
        <v>0</v>
      </c>
    </row>
    <row r="114" spans="1:8" ht="15" customHeight="1" x14ac:dyDescent="0.35">
      <c r="A114" s="2">
        <v>45717</v>
      </c>
      <c r="B114" s="3" t="s">
        <v>7</v>
      </c>
      <c r="C114" s="4">
        <v>666954.55000000005</v>
      </c>
      <c r="D114" s="4">
        <v>761587.15</v>
      </c>
      <c r="E114" s="4">
        <v>59629.25</v>
      </c>
      <c r="F114" s="4">
        <v>69622.61</v>
      </c>
      <c r="G114" s="4">
        <v>6572.54</v>
      </c>
      <c r="H114" s="61">
        <f t="shared" si="17"/>
        <v>1564366.1000000003</v>
      </c>
    </row>
    <row r="115" spans="1:8" ht="15" customHeight="1" thickBot="1" x14ac:dyDescent="0.4">
      <c r="A115" s="10">
        <v>45717</v>
      </c>
      <c r="B115" s="11" t="s">
        <v>8</v>
      </c>
      <c r="C115" s="8"/>
      <c r="D115" s="8"/>
      <c r="E115" s="8"/>
      <c r="F115" s="8"/>
      <c r="G115" s="8"/>
      <c r="H115" s="9">
        <f t="shared" si="17"/>
        <v>0</v>
      </c>
    </row>
    <row r="116" spans="1:8" ht="15" customHeight="1" x14ac:dyDescent="0.35">
      <c r="A116" s="2" t="s">
        <v>9</v>
      </c>
      <c r="B116" s="3"/>
      <c r="C116" s="4">
        <f>C92+C94+C96+C98+C100+C102+C104+C106+C108+C110+C112+C114</f>
        <v>5983080.2600000007</v>
      </c>
      <c r="D116" s="4">
        <f t="shared" ref="D116:H117" si="18">D92+D94+D96+D98+D100+D102+D104+D106+D108+D110+D112+D114</f>
        <v>12570459.9</v>
      </c>
      <c r="E116" s="4">
        <f t="shared" si="18"/>
        <v>500155.84</v>
      </c>
      <c r="F116" s="4">
        <f t="shared" si="18"/>
        <v>1347529.0800000003</v>
      </c>
      <c r="G116" s="4">
        <f t="shared" si="18"/>
        <v>297148.75999999995</v>
      </c>
      <c r="H116" s="61">
        <f t="shared" si="18"/>
        <v>20698373.840000004</v>
      </c>
    </row>
    <row r="117" spans="1:8" ht="15" customHeight="1" thickBot="1" x14ac:dyDescent="0.4">
      <c r="A117" s="10" t="s">
        <v>10</v>
      </c>
      <c r="B117" s="11"/>
      <c r="C117" s="8">
        <f t="shared" ref="C117:G117" si="19">C93+C95+C97+C99+C101+C103+C105+C107+C109+C111+C113+C115</f>
        <v>0</v>
      </c>
      <c r="D117" s="8">
        <f t="shared" si="19"/>
        <v>297190.39000000007</v>
      </c>
      <c r="E117" s="8">
        <f t="shared" si="19"/>
        <v>0</v>
      </c>
      <c r="F117" s="8">
        <f t="shared" si="19"/>
        <v>0</v>
      </c>
      <c r="G117" s="8">
        <f t="shared" si="19"/>
        <v>0</v>
      </c>
      <c r="H117" s="9">
        <f t="shared" si="18"/>
        <v>297190.39000000007</v>
      </c>
    </row>
    <row r="119" spans="1:8" x14ac:dyDescent="0.35">
      <c r="C119" s="39"/>
      <c r="D119" s="39"/>
      <c r="E119" s="39"/>
      <c r="F119" s="39"/>
      <c r="G119" s="39"/>
      <c r="H119" s="39"/>
    </row>
  </sheetData>
  <mergeCells count="1">
    <mergeCell ref="F3:H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B224-31AC-4BAD-AB02-614E0832CFC5}">
  <dimension ref="A1:R119"/>
  <sheetViews>
    <sheetView workbookViewId="0">
      <selection activeCell="L18" sqref="L18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24</v>
      </c>
      <c r="B3" s="1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39</v>
      </c>
      <c r="B9" s="38" t="s">
        <v>36</v>
      </c>
      <c r="C9" s="33">
        <f>C15+C21+C27+C33+C39+C45+C51+C57+C63+C69+C75+C81</f>
        <v>5931018.2100000009</v>
      </c>
      <c r="D9" s="33">
        <f t="shared" ref="D9:G9" si="0">D15+D21+D27+D33+D39+D45+D51+D57+D63+D69+D75+D81</f>
        <v>16658675.170000015</v>
      </c>
      <c r="E9" s="33">
        <f t="shared" si="0"/>
        <v>689732.08999999985</v>
      </c>
      <c r="F9" s="33">
        <f t="shared" si="0"/>
        <v>6255429.71</v>
      </c>
      <c r="G9" s="33">
        <f t="shared" si="0"/>
        <v>1562599.9300000002</v>
      </c>
      <c r="H9" s="34">
        <f>SUM(C9:G9)</f>
        <v>31097455.110000018</v>
      </c>
    </row>
    <row r="10" spans="1:8" s="22" customFormat="1" ht="15" customHeight="1" x14ac:dyDescent="0.35">
      <c r="A10" s="24"/>
      <c r="B10" s="35" t="s">
        <v>27</v>
      </c>
      <c r="C10" s="6">
        <f t="shared" ref="C10:G14" si="1">C16+C22+C28+C34+C40+C46+C52+C58+C64+C70+C76+C82</f>
        <v>4748812.67</v>
      </c>
      <c r="D10" s="6">
        <f t="shared" si="1"/>
        <v>4924196.4400000004</v>
      </c>
      <c r="E10" s="6">
        <f t="shared" si="1"/>
        <v>366762.51999999996</v>
      </c>
      <c r="F10" s="6">
        <f t="shared" si="1"/>
        <v>1531162.6099999999</v>
      </c>
      <c r="G10" s="6">
        <f t="shared" si="1"/>
        <v>0</v>
      </c>
      <c r="H10" s="7">
        <f>SUM(C10:G10)</f>
        <v>11570934.239999998</v>
      </c>
    </row>
    <row r="11" spans="1:8" s="22" customFormat="1" ht="15" customHeight="1" x14ac:dyDescent="0.35">
      <c r="A11" s="24"/>
      <c r="B11" s="36" t="s">
        <v>26</v>
      </c>
      <c r="C11" s="27">
        <f t="shared" si="1"/>
        <v>293731.48</v>
      </c>
      <c r="D11" s="27">
        <f t="shared" si="1"/>
        <v>8497568.4700000007</v>
      </c>
      <c r="E11" s="27">
        <f t="shared" si="1"/>
        <v>360391.79999999993</v>
      </c>
      <c r="F11" s="27">
        <f t="shared" si="1"/>
        <v>3532278.73</v>
      </c>
      <c r="G11" s="27">
        <f t="shared" si="1"/>
        <v>0</v>
      </c>
      <c r="H11" s="7">
        <f t="shared" ref="H11:H14" si="2">SUM(C11:G11)</f>
        <v>12683970.480000002</v>
      </c>
    </row>
    <row r="12" spans="1:8" s="22" customFormat="1" ht="15" customHeight="1" x14ac:dyDescent="0.35">
      <c r="A12" s="24"/>
      <c r="B12" s="36" t="s">
        <v>21</v>
      </c>
      <c r="C12" s="27">
        <f t="shared" si="1"/>
        <v>847853.26</v>
      </c>
      <c r="D12" s="27">
        <f t="shared" si="1"/>
        <v>2017926.74</v>
      </c>
      <c r="E12" s="27">
        <f t="shared" si="1"/>
        <v>17451.09</v>
      </c>
      <c r="F12" s="27">
        <f t="shared" si="1"/>
        <v>446996.01</v>
      </c>
      <c r="G12" s="27">
        <f t="shared" si="1"/>
        <v>14525.17</v>
      </c>
      <c r="H12" s="7">
        <f t="shared" si="2"/>
        <v>3344752.2699999996</v>
      </c>
    </row>
    <row r="13" spans="1:8" s="22" customFormat="1" ht="15" customHeight="1" x14ac:dyDescent="0.35">
      <c r="A13" s="24"/>
      <c r="B13" s="36" t="s">
        <v>22</v>
      </c>
      <c r="C13" s="27">
        <f t="shared" si="1"/>
        <v>40620.800000000017</v>
      </c>
      <c r="D13" s="27">
        <f t="shared" si="1"/>
        <v>1218983.52</v>
      </c>
      <c r="E13" s="27">
        <f t="shared" si="1"/>
        <v>-10833</v>
      </c>
      <c r="F13" s="27">
        <f t="shared" si="1"/>
        <v>744992.36</v>
      </c>
      <c r="G13" s="27">
        <f t="shared" si="1"/>
        <v>0</v>
      </c>
      <c r="H13" s="7">
        <f t="shared" si="2"/>
        <v>1993763.6800000002</v>
      </c>
    </row>
    <row r="14" spans="1:8" s="22" customFormat="1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0</v>
      </c>
      <c r="E14" s="8">
        <f t="shared" si="1"/>
        <v>-44040.320000000007</v>
      </c>
      <c r="F14" s="8">
        <f t="shared" si="1"/>
        <v>0</v>
      </c>
      <c r="G14" s="8">
        <f t="shared" si="1"/>
        <v>1548074.76</v>
      </c>
      <c r="H14" s="28">
        <f t="shared" si="2"/>
        <v>1504034.44</v>
      </c>
    </row>
    <row r="15" spans="1:8" s="22" customFormat="1" ht="15" customHeight="1" x14ac:dyDescent="0.35">
      <c r="A15" s="32">
        <v>45017</v>
      </c>
      <c r="B15" s="38" t="s">
        <v>38</v>
      </c>
      <c r="C15" s="33">
        <v>662223.41000000015</v>
      </c>
      <c r="D15" s="33">
        <v>1165545.9800000004</v>
      </c>
      <c r="E15" s="33">
        <v>54786.070000000007</v>
      </c>
      <c r="F15" s="33">
        <v>684372.89999999979</v>
      </c>
      <c r="G15" s="33">
        <v>61706.459999999963</v>
      </c>
      <c r="H15" s="34">
        <f>SUM(C15:G15)</f>
        <v>2628634.8200000003</v>
      </c>
    </row>
    <row r="16" spans="1:8" ht="15" customHeight="1" x14ac:dyDescent="0.35">
      <c r="A16" s="24"/>
      <c r="B16" s="35" t="s">
        <v>27</v>
      </c>
      <c r="C16" s="6">
        <v>532955.02999999991</v>
      </c>
      <c r="D16" s="6">
        <v>366929.3600000001</v>
      </c>
      <c r="E16" s="6">
        <v>12076.539999999999</v>
      </c>
      <c r="F16" s="6">
        <v>211732.18</v>
      </c>
      <c r="G16" s="6">
        <v>0</v>
      </c>
      <c r="H16" s="7">
        <f>SUM(C16:G16)</f>
        <v>1123693.1100000001</v>
      </c>
    </row>
    <row r="17" spans="1:8" ht="15" customHeight="1" x14ac:dyDescent="0.35">
      <c r="A17" s="24"/>
      <c r="B17" s="36" t="s">
        <v>26</v>
      </c>
      <c r="C17" s="27">
        <v>9196.2000000000007</v>
      </c>
      <c r="D17" s="27">
        <v>530755.67999999982</v>
      </c>
      <c r="E17" s="27">
        <v>36705.330000000016</v>
      </c>
      <c r="F17" s="27">
        <v>338610.00999999989</v>
      </c>
      <c r="G17" s="27">
        <v>0</v>
      </c>
      <c r="H17" s="7">
        <f t="shared" ref="H17:H80" si="3">SUM(C17:G17)</f>
        <v>915267.21999999962</v>
      </c>
    </row>
    <row r="18" spans="1:8" ht="15" customHeight="1" x14ac:dyDescent="0.35">
      <c r="A18" s="24"/>
      <c r="B18" s="36" t="s">
        <v>21</v>
      </c>
      <c r="C18" s="27">
        <v>99797.37999999999</v>
      </c>
      <c r="D18" s="27">
        <v>169937.07000000004</v>
      </c>
      <c r="E18" s="27">
        <v>0</v>
      </c>
      <c r="F18" s="27">
        <v>64840.1</v>
      </c>
      <c r="G18" s="27">
        <v>2923.3</v>
      </c>
      <c r="H18" s="7">
        <f t="shared" si="3"/>
        <v>337497.85</v>
      </c>
    </row>
    <row r="19" spans="1:8" ht="15" customHeight="1" x14ac:dyDescent="0.35">
      <c r="A19" s="24"/>
      <c r="B19" s="36" t="s">
        <v>22</v>
      </c>
      <c r="C19" s="27">
        <v>20274.8</v>
      </c>
      <c r="D19" s="27">
        <v>97923.87</v>
      </c>
      <c r="E19" s="27">
        <v>0</v>
      </c>
      <c r="F19" s="27">
        <v>69190.61</v>
      </c>
      <c r="G19" s="27">
        <v>0</v>
      </c>
      <c r="H19" s="7">
        <f t="shared" si="3"/>
        <v>187389.28</v>
      </c>
    </row>
    <row r="20" spans="1:8" ht="15" customHeight="1" thickBot="1" x14ac:dyDescent="0.4">
      <c r="A20" s="10"/>
      <c r="B20" s="37" t="s">
        <v>28</v>
      </c>
      <c r="C20" s="8">
        <v>0</v>
      </c>
      <c r="D20" s="8">
        <v>0</v>
      </c>
      <c r="E20" s="8">
        <v>6004.1999999999971</v>
      </c>
      <c r="F20" s="8">
        <v>0</v>
      </c>
      <c r="G20" s="8">
        <v>58783.159999999974</v>
      </c>
      <c r="H20" s="28">
        <f t="shared" si="3"/>
        <v>64787.359999999971</v>
      </c>
    </row>
    <row r="21" spans="1:8" ht="15" customHeight="1" x14ac:dyDescent="0.35">
      <c r="A21" s="32">
        <v>45047</v>
      </c>
      <c r="B21" s="38" t="s">
        <v>38</v>
      </c>
      <c r="C21" s="33">
        <v>609437.3200000003</v>
      </c>
      <c r="D21" s="33">
        <v>1309098.3400000029</v>
      </c>
      <c r="E21" s="33">
        <v>82555.729999999981</v>
      </c>
      <c r="F21" s="33">
        <v>667211.00000000012</v>
      </c>
      <c r="G21" s="33">
        <v>185290.58000000031</v>
      </c>
      <c r="H21" s="34">
        <f t="shared" si="3"/>
        <v>2853592.9700000035</v>
      </c>
    </row>
    <row r="22" spans="1:8" ht="15" customHeight="1" x14ac:dyDescent="0.35">
      <c r="A22" s="24"/>
      <c r="B22" s="35" t="s">
        <v>27</v>
      </c>
      <c r="C22" s="6">
        <v>497673.35000000015</v>
      </c>
      <c r="D22" s="6">
        <v>461736.43999999977</v>
      </c>
      <c r="E22" s="6">
        <v>15085.93</v>
      </c>
      <c r="F22" s="6">
        <v>210615.55999999997</v>
      </c>
      <c r="G22" s="6">
        <v>0</v>
      </c>
      <c r="H22" s="7">
        <f t="shared" si="3"/>
        <v>1185111.28</v>
      </c>
    </row>
    <row r="23" spans="1:8" ht="15" customHeight="1" x14ac:dyDescent="0.35">
      <c r="A23" s="24"/>
      <c r="B23" s="36" t="s">
        <v>26</v>
      </c>
      <c r="C23" s="27">
        <v>3542.9899999999989</v>
      </c>
      <c r="D23" s="27">
        <v>580442.26999999979</v>
      </c>
      <c r="E23" s="27">
        <v>55854.519999999982</v>
      </c>
      <c r="F23" s="27">
        <v>305274.86999999994</v>
      </c>
      <c r="G23" s="27">
        <v>0</v>
      </c>
      <c r="H23" s="7">
        <f t="shared" si="3"/>
        <v>945114.64999999967</v>
      </c>
    </row>
    <row r="24" spans="1:8" ht="15" customHeight="1" x14ac:dyDescent="0.35">
      <c r="A24" s="24"/>
      <c r="B24" s="36" t="s">
        <v>21</v>
      </c>
      <c r="C24" s="27">
        <v>89917.38</v>
      </c>
      <c r="D24" s="27">
        <v>178938.76999999996</v>
      </c>
      <c r="E24" s="27">
        <v>1113.04</v>
      </c>
      <c r="F24" s="27">
        <v>78793.73000000001</v>
      </c>
      <c r="G24" s="27">
        <v>3836.84</v>
      </c>
      <c r="H24" s="7">
        <f t="shared" si="3"/>
        <v>352599.75999999995</v>
      </c>
    </row>
    <row r="25" spans="1:8" ht="15" customHeight="1" x14ac:dyDescent="0.35">
      <c r="A25" s="24"/>
      <c r="B25" s="36" t="s">
        <v>22</v>
      </c>
      <c r="C25" s="27">
        <v>18303.600000000006</v>
      </c>
      <c r="D25" s="27">
        <v>87980.86</v>
      </c>
      <c r="E25" s="27">
        <v>-10833</v>
      </c>
      <c r="F25" s="27">
        <v>72526.84</v>
      </c>
      <c r="G25" s="27">
        <v>0</v>
      </c>
      <c r="H25" s="7">
        <f t="shared" si="3"/>
        <v>167978.3</v>
      </c>
    </row>
    <row r="26" spans="1:8" ht="15" customHeight="1" thickBot="1" x14ac:dyDescent="0.4">
      <c r="A26" s="10"/>
      <c r="B26" s="37" t="s">
        <v>28</v>
      </c>
      <c r="C26" s="8">
        <v>0</v>
      </c>
      <c r="D26" s="8">
        <v>0</v>
      </c>
      <c r="E26" s="8">
        <v>21335.240000000005</v>
      </c>
      <c r="F26" s="8">
        <v>0</v>
      </c>
      <c r="G26" s="8">
        <v>181453.74000000008</v>
      </c>
      <c r="H26" s="28">
        <f t="shared" si="3"/>
        <v>202788.9800000001</v>
      </c>
    </row>
    <row r="27" spans="1:8" ht="15" customHeight="1" x14ac:dyDescent="0.35">
      <c r="A27" s="32">
        <v>45078</v>
      </c>
      <c r="B27" s="38" t="s">
        <v>38</v>
      </c>
      <c r="C27" s="33">
        <v>558468.74999999988</v>
      </c>
      <c r="D27" s="33">
        <v>1136698.220000003</v>
      </c>
      <c r="E27" s="33">
        <v>82172.940000000046</v>
      </c>
      <c r="F27" s="33">
        <v>660584.9600000002</v>
      </c>
      <c r="G27" s="33">
        <v>102985.38</v>
      </c>
      <c r="H27" s="34">
        <f t="shared" si="3"/>
        <v>2540910.2500000028</v>
      </c>
    </row>
    <row r="28" spans="1:8" ht="15" customHeight="1" x14ac:dyDescent="0.35">
      <c r="A28" s="24"/>
      <c r="B28" s="35" t="s">
        <v>27</v>
      </c>
      <c r="C28" s="6">
        <v>402207.17000000016</v>
      </c>
      <c r="D28" s="6">
        <v>355122.10000000015</v>
      </c>
      <c r="E28" s="6">
        <v>30897.830000000005</v>
      </c>
      <c r="F28" s="6">
        <v>219817.30000000008</v>
      </c>
      <c r="G28" s="6">
        <v>0</v>
      </c>
      <c r="H28" s="7">
        <f t="shared" si="3"/>
        <v>1008044.4000000003</v>
      </c>
    </row>
    <row r="29" spans="1:8" ht="15" customHeight="1" x14ac:dyDescent="0.35">
      <c r="A29" s="24"/>
      <c r="B29" s="36" t="s">
        <v>26</v>
      </c>
      <c r="C29" s="27">
        <v>34410.759999999995</v>
      </c>
      <c r="D29" s="27">
        <v>521962.16</v>
      </c>
      <c r="E29" s="27">
        <v>42939.809999999961</v>
      </c>
      <c r="F29" s="27">
        <v>246248.88999999996</v>
      </c>
      <c r="G29" s="27">
        <v>0</v>
      </c>
      <c r="H29" s="7">
        <f t="shared" si="3"/>
        <v>845561.61999999988</v>
      </c>
    </row>
    <row r="30" spans="1:8" ht="15" customHeight="1" x14ac:dyDescent="0.35">
      <c r="A30" s="24"/>
      <c r="B30" s="36" t="s">
        <v>21</v>
      </c>
      <c r="C30" s="27">
        <v>109276.42</v>
      </c>
      <c r="D30" s="27">
        <v>162483.77999999994</v>
      </c>
      <c r="E30" s="27">
        <v>0</v>
      </c>
      <c r="F30" s="27">
        <v>110135.26999999997</v>
      </c>
      <c r="G30" s="27">
        <v>5572.55</v>
      </c>
      <c r="H30" s="7">
        <f t="shared" si="3"/>
        <v>387468.0199999999</v>
      </c>
    </row>
    <row r="31" spans="1:8" ht="15" customHeight="1" x14ac:dyDescent="0.35">
      <c r="A31" s="24"/>
      <c r="B31" s="36" t="s">
        <v>22</v>
      </c>
      <c r="C31" s="27">
        <v>12574.400000000001</v>
      </c>
      <c r="D31" s="27">
        <v>97130.18</v>
      </c>
      <c r="E31" s="27">
        <v>0</v>
      </c>
      <c r="F31" s="27">
        <v>84383.5</v>
      </c>
      <c r="G31" s="27">
        <v>0</v>
      </c>
      <c r="H31" s="7">
        <f t="shared" si="3"/>
        <v>194088.08</v>
      </c>
    </row>
    <row r="32" spans="1:8" ht="15" customHeight="1" thickBot="1" x14ac:dyDescent="0.4">
      <c r="A32" s="10"/>
      <c r="B32" s="37" t="s">
        <v>28</v>
      </c>
      <c r="C32" s="8">
        <v>0</v>
      </c>
      <c r="D32" s="8">
        <v>0</v>
      </c>
      <c r="E32" s="8">
        <v>8335.3000000000029</v>
      </c>
      <c r="F32" s="8">
        <v>0</v>
      </c>
      <c r="G32" s="8">
        <v>97412.830000000016</v>
      </c>
      <c r="H32" s="28">
        <f t="shared" si="3"/>
        <v>105748.13000000002</v>
      </c>
    </row>
    <row r="33" spans="1:8" ht="15" customHeight="1" x14ac:dyDescent="0.35">
      <c r="A33" s="32">
        <v>45108</v>
      </c>
      <c r="B33" s="38" t="s">
        <v>38</v>
      </c>
      <c r="C33" s="33">
        <v>438806.66000000003</v>
      </c>
      <c r="D33" s="33">
        <v>1340142.1400000013</v>
      </c>
      <c r="E33" s="33">
        <v>51832.110000000081</v>
      </c>
      <c r="F33" s="33">
        <v>571351.50000000012</v>
      </c>
      <c r="G33" s="33">
        <v>213284.18999999983</v>
      </c>
      <c r="H33" s="34">
        <f t="shared" si="3"/>
        <v>2615416.6000000015</v>
      </c>
    </row>
    <row r="34" spans="1:8" ht="15" customHeight="1" x14ac:dyDescent="0.35">
      <c r="A34" s="24"/>
      <c r="B34" s="35" t="s">
        <v>27</v>
      </c>
      <c r="C34" s="6">
        <v>361454.99999999994</v>
      </c>
      <c r="D34" s="6">
        <v>412630.12000000005</v>
      </c>
      <c r="E34" s="6">
        <v>6419.7100000000082</v>
      </c>
      <c r="F34" s="6">
        <v>145849.17000000004</v>
      </c>
      <c r="G34" s="6">
        <v>0</v>
      </c>
      <c r="H34" s="7">
        <f t="shared" si="3"/>
        <v>926354</v>
      </c>
    </row>
    <row r="35" spans="1:8" ht="15" customHeight="1" x14ac:dyDescent="0.35">
      <c r="A35" s="24"/>
      <c r="B35" s="36" t="s">
        <v>26</v>
      </c>
      <c r="C35" s="27">
        <v>18493.62</v>
      </c>
      <c r="D35" s="27">
        <v>646560.89000000025</v>
      </c>
      <c r="E35" s="27">
        <v>50928.079999999973</v>
      </c>
      <c r="F35" s="27">
        <v>290450.45</v>
      </c>
      <c r="G35" s="27">
        <v>0</v>
      </c>
      <c r="H35" s="7">
        <f t="shared" si="3"/>
        <v>1006433.0400000003</v>
      </c>
    </row>
    <row r="36" spans="1:8" ht="15" customHeight="1" x14ac:dyDescent="0.35">
      <c r="A36" s="24"/>
      <c r="B36" s="36" t="s">
        <v>21</v>
      </c>
      <c r="C36" s="27">
        <v>64323.64</v>
      </c>
      <c r="D36" s="27">
        <v>157448.90000000002</v>
      </c>
      <c r="E36" s="27">
        <v>5480.58</v>
      </c>
      <c r="F36" s="27">
        <v>10968.08</v>
      </c>
      <c r="G36" s="27">
        <v>2192.48</v>
      </c>
      <c r="H36" s="7">
        <f t="shared" si="3"/>
        <v>240413.68000000002</v>
      </c>
    </row>
    <row r="37" spans="1:8" ht="15" customHeight="1" x14ac:dyDescent="0.35">
      <c r="A37" s="24"/>
      <c r="B37" s="36" t="s">
        <v>22</v>
      </c>
      <c r="C37" s="27">
        <v>-5465.6</v>
      </c>
      <c r="D37" s="27">
        <v>123502.23</v>
      </c>
      <c r="E37" s="27">
        <v>0</v>
      </c>
      <c r="F37" s="27">
        <v>124083.79999999999</v>
      </c>
      <c r="G37" s="27">
        <v>0</v>
      </c>
      <c r="H37" s="7">
        <f t="shared" si="3"/>
        <v>242120.43</v>
      </c>
    </row>
    <row r="38" spans="1:8" ht="15" customHeight="1" thickBot="1" x14ac:dyDescent="0.4">
      <c r="A38" s="10"/>
      <c r="B38" s="37" t="s">
        <v>28</v>
      </c>
      <c r="C38" s="8">
        <v>0</v>
      </c>
      <c r="D38" s="8">
        <v>0</v>
      </c>
      <c r="E38" s="8">
        <v>-10996.259999999995</v>
      </c>
      <c r="F38" s="8">
        <v>0</v>
      </c>
      <c r="G38" s="8">
        <v>211091.71</v>
      </c>
      <c r="H38" s="28">
        <f t="shared" si="3"/>
        <v>200095.45</v>
      </c>
    </row>
    <row r="39" spans="1:8" ht="15" customHeight="1" x14ac:dyDescent="0.35">
      <c r="A39" s="32">
        <v>45139</v>
      </c>
      <c r="B39" s="38" t="s">
        <v>38</v>
      </c>
      <c r="C39" s="33">
        <v>446818.48</v>
      </c>
      <c r="D39" s="33">
        <v>1398996.760000004</v>
      </c>
      <c r="E39" s="33">
        <v>49824.969999999994</v>
      </c>
      <c r="F39" s="33">
        <v>480514.06000000006</v>
      </c>
      <c r="G39" s="33">
        <v>163107.49000000002</v>
      </c>
      <c r="H39" s="34">
        <f t="shared" si="3"/>
        <v>2539261.7600000044</v>
      </c>
    </row>
    <row r="40" spans="1:8" ht="15" customHeight="1" x14ac:dyDescent="0.35">
      <c r="A40" s="24"/>
      <c r="B40" s="35" t="s">
        <v>27</v>
      </c>
      <c r="C40" s="6">
        <v>367616.35999999993</v>
      </c>
      <c r="D40" s="6">
        <v>456872.87000000005</v>
      </c>
      <c r="E40" s="6">
        <v>7523.119999999999</v>
      </c>
      <c r="F40" s="6">
        <v>92052.879999999946</v>
      </c>
      <c r="G40" s="6">
        <v>0</v>
      </c>
      <c r="H40" s="7">
        <f t="shared" si="3"/>
        <v>924065.23</v>
      </c>
    </row>
    <row r="41" spans="1:8" ht="15" customHeight="1" x14ac:dyDescent="0.35">
      <c r="A41" s="24"/>
      <c r="B41" s="36" t="s">
        <v>26</v>
      </c>
      <c r="C41" s="27">
        <v>20200.280000000002</v>
      </c>
      <c r="D41" s="27">
        <v>692338.99999999942</v>
      </c>
      <c r="E41" s="27">
        <v>45450.84</v>
      </c>
      <c r="F41" s="27">
        <v>290533.99999999994</v>
      </c>
      <c r="G41" s="27">
        <v>0</v>
      </c>
      <c r="H41" s="7">
        <f t="shared" si="3"/>
        <v>1048524.1199999994</v>
      </c>
    </row>
    <row r="42" spans="1:8" ht="15" customHeight="1" x14ac:dyDescent="0.35">
      <c r="A42" s="24"/>
      <c r="B42" s="36" t="s">
        <v>21</v>
      </c>
      <c r="C42" s="27">
        <v>69137.040000000008</v>
      </c>
      <c r="D42" s="27">
        <v>169932.91999999993</v>
      </c>
      <c r="E42" s="27">
        <v>0</v>
      </c>
      <c r="F42" s="27">
        <v>2917.2700000000023</v>
      </c>
      <c r="G42" s="27">
        <v>0</v>
      </c>
      <c r="H42" s="7">
        <f t="shared" si="3"/>
        <v>241987.22999999992</v>
      </c>
    </row>
    <row r="43" spans="1:8" ht="15" customHeight="1" x14ac:dyDescent="0.35">
      <c r="A43" s="24"/>
      <c r="B43" s="36" t="s">
        <v>22</v>
      </c>
      <c r="C43" s="27">
        <v>-10135.200000000001</v>
      </c>
      <c r="D43" s="27">
        <v>79851.97</v>
      </c>
      <c r="E43" s="27">
        <v>0</v>
      </c>
      <c r="F43" s="27">
        <v>95009.91</v>
      </c>
      <c r="G43" s="27">
        <v>0</v>
      </c>
      <c r="H43" s="7">
        <f t="shared" si="3"/>
        <v>164726.68</v>
      </c>
    </row>
    <row r="44" spans="1:8" ht="15" customHeight="1" thickBot="1" x14ac:dyDescent="0.4">
      <c r="A44" s="10"/>
      <c r="B44" s="37" t="s">
        <v>28</v>
      </c>
      <c r="C44" s="8">
        <v>0</v>
      </c>
      <c r="D44" s="8">
        <v>0</v>
      </c>
      <c r="E44" s="8">
        <v>-3148.9900000000052</v>
      </c>
      <c r="F44" s="8">
        <v>0</v>
      </c>
      <c r="G44" s="8">
        <v>163107.49</v>
      </c>
      <c r="H44" s="28">
        <f t="shared" si="3"/>
        <v>159958.5</v>
      </c>
    </row>
    <row r="45" spans="1:8" ht="15" customHeight="1" x14ac:dyDescent="0.35">
      <c r="A45" s="32">
        <v>45170</v>
      </c>
      <c r="B45" s="38" t="s">
        <v>38</v>
      </c>
      <c r="C45" s="33">
        <v>414556.35000000038</v>
      </c>
      <c r="D45" s="33">
        <v>1369099.3299999996</v>
      </c>
      <c r="E45" s="33">
        <v>41737.65</v>
      </c>
      <c r="F45" s="33">
        <v>539124.96999999974</v>
      </c>
      <c r="G45" s="33">
        <v>239878.23000000004</v>
      </c>
      <c r="H45" s="34">
        <f t="shared" si="3"/>
        <v>2604396.5299999998</v>
      </c>
    </row>
    <row r="46" spans="1:8" ht="15" customHeight="1" x14ac:dyDescent="0.35">
      <c r="A46" s="24"/>
      <c r="B46" s="35" t="s">
        <v>27</v>
      </c>
      <c r="C46" s="6">
        <v>330336.44999999995</v>
      </c>
      <c r="D46" s="6">
        <v>390154.53</v>
      </c>
      <c r="E46" s="6">
        <v>-7435.9499999999989</v>
      </c>
      <c r="F46" s="6">
        <v>157362.78999999995</v>
      </c>
      <c r="G46" s="6">
        <v>0</v>
      </c>
      <c r="H46" s="7">
        <f t="shared" si="3"/>
        <v>870417.82</v>
      </c>
    </row>
    <row r="47" spans="1:8" ht="15" customHeight="1" x14ac:dyDescent="0.35">
      <c r="A47" s="24"/>
      <c r="B47" s="36" t="s">
        <v>26</v>
      </c>
      <c r="C47" s="27">
        <v>14750.5</v>
      </c>
      <c r="D47" s="27">
        <v>705997.08000000066</v>
      </c>
      <c r="E47" s="27">
        <v>46566.349999999991</v>
      </c>
      <c r="F47" s="27">
        <v>281513.08</v>
      </c>
      <c r="G47" s="27">
        <v>0</v>
      </c>
      <c r="H47" s="7">
        <f t="shared" si="3"/>
        <v>1048827.0100000007</v>
      </c>
    </row>
    <row r="48" spans="1:8" ht="15" customHeight="1" x14ac:dyDescent="0.35">
      <c r="A48" s="24"/>
      <c r="B48" s="36" t="s">
        <v>21</v>
      </c>
      <c r="C48" s="27">
        <v>69469.399999999994</v>
      </c>
      <c r="D48" s="27">
        <v>169081.44</v>
      </c>
      <c r="E48" s="27">
        <v>0</v>
      </c>
      <c r="F48" s="27">
        <v>6578.62</v>
      </c>
      <c r="G48" s="27">
        <v>0</v>
      </c>
      <c r="H48" s="7">
        <f t="shared" si="3"/>
        <v>245129.46</v>
      </c>
    </row>
    <row r="49" spans="1:8" ht="15" customHeight="1" x14ac:dyDescent="0.35">
      <c r="A49" s="24"/>
      <c r="B49" s="36" t="s">
        <v>22</v>
      </c>
      <c r="C49" s="27">
        <v>0</v>
      </c>
      <c r="D49" s="27">
        <v>103866.28</v>
      </c>
      <c r="E49" s="27">
        <v>0</v>
      </c>
      <c r="F49" s="27">
        <v>93670.48000000001</v>
      </c>
      <c r="G49" s="27">
        <v>0</v>
      </c>
      <c r="H49" s="7">
        <f t="shared" si="3"/>
        <v>197536.76</v>
      </c>
    </row>
    <row r="50" spans="1:8" ht="15" customHeight="1" thickBot="1" x14ac:dyDescent="0.4">
      <c r="A50" s="10"/>
      <c r="B50" s="37" t="s">
        <v>28</v>
      </c>
      <c r="C50" s="8">
        <v>0</v>
      </c>
      <c r="D50" s="8">
        <v>0</v>
      </c>
      <c r="E50" s="8">
        <v>2607.25</v>
      </c>
      <c r="F50" s="8">
        <v>0</v>
      </c>
      <c r="G50" s="8">
        <v>239878.22999999986</v>
      </c>
      <c r="H50" s="28">
        <f t="shared" si="3"/>
        <v>242485.47999999986</v>
      </c>
    </row>
    <row r="51" spans="1:8" ht="15" customHeight="1" x14ac:dyDescent="0.35">
      <c r="A51" s="32">
        <v>45200</v>
      </c>
      <c r="B51" s="38" t="s">
        <v>38</v>
      </c>
      <c r="C51" s="33">
        <v>459528.44000000006</v>
      </c>
      <c r="D51" s="33">
        <v>1309806.3800000018</v>
      </c>
      <c r="E51" s="33">
        <v>117204.94</v>
      </c>
      <c r="F51" s="33">
        <v>489893.59000000014</v>
      </c>
      <c r="G51" s="33">
        <v>146528.65000000002</v>
      </c>
      <c r="H51" s="34">
        <f t="shared" si="3"/>
        <v>2522962.0000000019</v>
      </c>
    </row>
    <row r="52" spans="1:8" ht="15" customHeight="1" x14ac:dyDescent="0.35">
      <c r="A52" s="24"/>
      <c r="B52" s="35" t="s">
        <v>27</v>
      </c>
      <c r="C52" s="6">
        <v>386128.18</v>
      </c>
      <c r="D52" s="6">
        <v>411197.16999999975</v>
      </c>
      <c r="E52" s="6">
        <v>82945.400000000009</v>
      </c>
      <c r="F52" s="6">
        <v>154389.83999999997</v>
      </c>
      <c r="G52" s="6">
        <v>0</v>
      </c>
      <c r="H52" s="7">
        <f t="shared" si="3"/>
        <v>1034660.5899999997</v>
      </c>
    </row>
    <row r="53" spans="1:8" ht="15" customHeight="1" x14ac:dyDescent="0.35">
      <c r="A53" s="24"/>
      <c r="B53" s="36" t="s">
        <v>26</v>
      </c>
      <c r="C53" s="27">
        <v>28276.260000000002</v>
      </c>
      <c r="D53" s="27">
        <v>687275.15000000026</v>
      </c>
      <c r="E53" s="27">
        <v>19069.420000000002</v>
      </c>
      <c r="F53" s="27">
        <v>289509.09999999998</v>
      </c>
      <c r="G53" s="27">
        <v>0</v>
      </c>
      <c r="H53" s="7">
        <f t="shared" si="3"/>
        <v>1024129.9300000003</v>
      </c>
    </row>
    <row r="54" spans="1:8" ht="15" customHeight="1" x14ac:dyDescent="0.35">
      <c r="A54" s="24"/>
      <c r="B54" s="36" t="s">
        <v>21</v>
      </c>
      <c r="C54" s="27">
        <v>45124</v>
      </c>
      <c r="D54" s="27">
        <v>126913.88000000002</v>
      </c>
      <c r="E54" s="27">
        <v>0</v>
      </c>
      <c r="F54" s="27">
        <v>17031.099999999999</v>
      </c>
      <c r="G54" s="27">
        <v>0</v>
      </c>
      <c r="H54" s="7">
        <f t="shared" si="3"/>
        <v>189068.98</v>
      </c>
    </row>
    <row r="55" spans="1:8" ht="15" customHeight="1" x14ac:dyDescent="0.35">
      <c r="A55" s="24"/>
      <c r="B55" s="36" t="s">
        <v>22</v>
      </c>
      <c r="C55" s="27">
        <v>0</v>
      </c>
      <c r="D55" s="27">
        <v>84420.18</v>
      </c>
      <c r="E55" s="27">
        <v>0</v>
      </c>
      <c r="F55" s="27">
        <v>28963.55</v>
      </c>
      <c r="G55" s="27">
        <v>0</v>
      </c>
      <c r="H55" s="7">
        <f t="shared" si="3"/>
        <v>113383.73</v>
      </c>
    </row>
    <row r="56" spans="1:8" ht="15" customHeight="1" thickBot="1" x14ac:dyDescent="0.4">
      <c r="A56" s="10"/>
      <c r="B56" s="37" t="s">
        <v>28</v>
      </c>
      <c r="C56" s="8">
        <v>0</v>
      </c>
      <c r="D56" s="8">
        <v>0</v>
      </c>
      <c r="E56" s="8">
        <v>15190.119999999995</v>
      </c>
      <c r="F56" s="8">
        <v>0</v>
      </c>
      <c r="G56" s="8">
        <v>146528.64999999997</v>
      </c>
      <c r="H56" s="28">
        <f t="shared" si="3"/>
        <v>161718.76999999996</v>
      </c>
    </row>
    <row r="57" spans="1:8" ht="15" customHeight="1" x14ac:dyDescent="0.35">
      <c r="A57" s="32">
        <v>45231</v>
      </c>
      <c r="B57" s="38" t="s">
        <v>38</v>
      </c>
      <c r="C57" s="33">
        <v>436859.4</v>
      </c>
      <c r="D57" s="33">
        <v>1358608.300000001</v>
      </c>
      <c r="E57" s="33">
        <v>129378.42999999993</v>
      </c>
      <c r="F57" s="33">
        <v>438292.67999999988</v>
      </c>
      <c r="G57" s="33">
        <v>88110.160000000033</v>
      </c>
      <c r="H57" s="34">
        <f t="shared" si="3"/>
        <v>2451248.9700000011</v>
      </c>
    </row>
    <row r="58" spans="1:8" ht="15" customHeight="1" x14ac:dyDescent="0.35">
      <c r="A58" s="24"/>
      <c r="B58" s="35" t="s">
        <v>27</v>
      </c>
      <c r="C58" s="6">
        <v>349617.15999999992</v>
      </c>
      <c r="D58" s="6">
        <v>458760.75999999972</v>
      </c>
      <c r="E58" s="6">
        <v>67452.2</v>
      </c>
      <c r="F58" s="6">
        <v>94455.200000000012</v>
      </c>
      <c r="G58" s="6">
        <v>0</v>
      </c>
      <c r="H58" s="7">
        <f t="shared" si="3"/>
        <v>970285.3199999996</v>
      </c>
    </row>
    <row r="59" spans="1:8" ht="15" customHeight="1" x14ac:dyDescent="0.35">
      <c r="A59" s="24"/>
      <c r="B59" s="36" t="s">
        <v>26</v>
      </c>
      <c r="C59" s="27">
        <v>30563.439999999999</v>
      </c>
      <c r="D59" s="27">
        <v>663732.44999999984</v>
      </c>
      <c r="E59" s="27">
        <v>39095.790000000008</v>
      </c>
      <c r="F59" s="27">
        <v>293271.87</v>
      </c>
      <c r="G59" s="27">
        <v>0</v>
      </c>
      <c r="H59" s="7">
        <f t="shared" si="3"/>
        <v>1026663.5499999998</v>
      </c>
    </row>
    <row r="60" spans="1:8" ht="15" customHeight="1" x14ac:dyDescent="0.35">
      <c r="A60" s="24"/>
      <c r="B60" s="36" t="s">
        <v>21</v>
      </c>
      <c r="C60" s="27">
        <v>51610</v>
      </c>
      <c r="D60" s="27">
        <v>153001.24</v>
      </c>
      <c r="E60" s="27">
        <v>4173.1399999999994</v>
      </c>
      <c r="F60" s="27">
        <v>20139.34</v>
      </c>
      <c r="G60" s="27">
        <v>0</v>
      </c>
      <c r="H60" s="7">
        <f t="shared" si="3"/>
        <v>228923.72</v>
      </c>
    </row>
    <row r="61" spans="1:8" ht="15" customHeight="1" x14ac:dyDescent="0.35">
      <c r="A61" s="24"/>
      <c r="B61" s="36" t="s">
        <v>22</v>
      </c>
      <c r="C61" s="27">
        <v>5068.8</v>
      </c>
      <c r="D61" s="27">
        <v>83113.850000000006</v>
      </c>
      <c r="E61" s="27">
        <v>0</v>
      </c>
      <c r="F61" s="27">
        <v>30426.27</v>
      </c>
      <c r="G61" s="27">
        <v>0</v>
      </c>
      <c r="H61" s="7">
        <f t="shared" si="3"/>
        <v>118608.92000000001</v>
      </c>
    </row>
    <row r="62" spans="1:8" ht="15" customHeight="1" thickBot="1" x14ac:dyDescent="0.4">
      <c r="A62" s="10"/>
      <c r="B62" s="37" t="s">
        <v>28</v>
      </c>
      <c r="C62" s="8">
        <v>0</v>
      </c>
      <c r="D62" s="8">
        <v>0</v>
      </c>
      <c r="E62" s="8">
        <v>18657.300000000003</v>
      </c>
      <c r="F62" s="8">
        <v>0</v>
      </c>
      <c r="G62" s="8">
        <v>88110.159999999945</v>
      </c>
      <c r="H62" s="28">
        <f t="shared" si="3"/>
        <v>106767.45999999995</v>
      </c>
    </row>
    <row r="63" spans="1:8" ht="15" customHeight="1" x14ac:dyDescent="0.35">
      <c r="A63" s="32">
        <v>45261</v>
      </c>
      <c r="B63" s="38" t="s">
        <v>38</v>
      </c>
      <c r="C63" s="33">
        <v>479060.76000000013</v>
      </c>
      <c r="D63" s="33">
        <v>1448612.8599999989</v>
      </c>
      <c r="E63" s="33">
        <v>80280.7</v>
      </c>
      <c r="F63" s="33">
        <v>458886.2300000001</v>
      </c>
      <c r="G63" s="33">
        <v>35607.590000000026</v>
      </c>
      <c r="H63" s="34">
        <f t="shared" si="3"/>
        <v>2502448.1399999992</v>
      </c>
    </row>
    <row r="64" spans="1:8" ht="15" customHeight="1" x14ac:dyDescent="0.35">
      <c r="A64" s="24"/>
      <c r="B64" s="35" t="s">
        <v>27</v>
      </c>
      <c r="C64" s="6">
        <v>400468.39999999997</v>
      </c>
      <c r="D64" s="6">
        <v>415665.65999999992</v>
      </c>
      <c r="E64" s="6">
        <v>45288.899999999994</v>
      </c>
      <c r="F64" s="6">
        <v>100806.13999999996</v>
      </c>
      <c r="G64" s="6">
        <v>0</v>
      </c>
      <c r="H64" s="7">
        <f t="shared" si="3"/>
        <v>962229.09999999986</v>
      </c>
    </row>
    <row r="65" spans="1:8" ht="15" customHeight="1" x14ac:dyDescent="0.35">
      <c r="A65" s="24"/>
      <c r="B65" s="36" t="s">
        <v>26</v>
      </c>
      <c r="C65" s="27">
        <v>30816.36</v>
      </c>
      <c r="D65" s="27">
        <v>765013.73000000045</v>
      </c>
      <c r="E65" s="27">
        <v>21069.520000000004</v>
      </c>
      <c r="F65" s="27">
        <v>279316.87</v>
      </c>
      <c r="G65" s="27">
        <v>0</v>
      </c>
      <c r="H65" s="7">
        <f t="shared" si="3"/>
        <v>1096216.4800000004</v>
      </c>
    </row>
    <row r="66" spans="1:8" ht="15" customHeight="1" x14ac:dyDescent="0.35">
      <c r="A66" s="24"/>
      <c r="B66" s="36" t="s">
        <v>21</v>
      </c>
      <c r="C66" s="27">
        <v>47776</v>
      </c>
      <c r="D66" s="27">
        <v>162509.47999999998</v>
      </c>
      <c r="E66" s="27">
        <v>273.7</v>
      </c>
      <c r="F66" s="27">
        <v>36412.269999999997</v>
      </c>
      <c r="G66" s="27">
        <v>0</v>
      </c>
      <c r="H66" s="7">
        <f t="shared" si="3"/>
        <v>246971.44999999998</v>
      </c>
    </row>
    <row r="67" spans="1:8" ht="15" customHeight="1" x14ac:dyDescent="0.35">
      <c r="A67" s="24"/>
      <c r="B67" s="36" t="s">
        <v>22</v>
      </c>
      <c r="C67" s="27">
        <v>0</v>
      </c>
      <c r="D67" s="27">
        <v>105423.99</v>
      </c>
      <c r="E67" s="27">
        <v>0</v>
      </c>
      <c r="F67" s="27">
        <v>42350.950000000004</v>
      </c>
      <c r="G67" s="27">
        <v>0</v>
      </c>
      <c r="H67" s="7">
        <f t="shared" si="3"/>
        <v>147774.94</v>
      </c>
    </row>
    <row r="68" spans="1:8" ht="15" customHeight="1" thickBot="1" x14ac:dyDescent="0.4">
      <c r="A68" s="10"/>
      <c r="B68" s="37" t="s">
        <v>28</v>
      </c>
      <c r="C68" s="8">
        <v>0</v>
      </c>
      <c r="D68" s="8">
        <v>0</v>
      </c>
      <c r="E68" s="8">
        <v>13648.580000000002</v>
      </c>
      <c r="F68" s="8">
        <v>0</v>
      </c>
      <c r="G68" s="8">
        <v>35607.590000000018</v>
      </c>
      <c r="H68" s="28">
        <f t="shared" si="3"/>
        <v>49256.17000000002</v>
      </c>
    </row>
    <row r="69" spans="1:8" ht="15" customHeight="1" x14ac:dyDescent="0.35">
      <c r="A69" s="32">
        <v>45292</v>
      </c>
      <c r="B69" s="38" t="s">
        <v>38</v>
      </c>
      <c r="C69" s="33">
        <v>513060.06</v>
      </c>
      <c r="D69" s="33">
        <v>1611387.5499999982</v>
      </c>
      <c r="E69" s="33">
        <v>103865.77999999982</v>
      </c>
      <c r="F69" s="33">
        <v>420999.47999999986</v>
      </c>
      <c r="G69" s="33">
        <v>127880.50000000001</v>
      </c>
      <c r="H69" s="34">
        <f t="shared" si="3"/>
        <v>2777193.3699999978</v>
      </c>
    </row>
    <row r="70" spans="1:8" ht="15" customHeight="1" x14ac:dyDescent="0.35">
      <c r="A70" s="24"/>
      <c r="B70" s="35" t="s">
        <v>27</v>
      </c>
      <c r="C70" s="6">
        <v>409148.23999999987</v>
      </c>
      <c r="D70" s="6">
        <v>410161.4700000002</v>
      </c>
      <c r="E70" s="6">
        <v>36724.299999999988</v>
      </c>
      <c r="F70" s="6">
        <v>59633.560000000012</v>
      </c>
      <c r="G70" s="6">
        <v>0</v>
      </c>
      <c r="H70" s="7">
        <f t="shared" si="3"/>
        <v>915667.57000000007</v>
      </c>
    </row>
    <row r="71" spans="1:8" ht="15" customHeight="1" x14ac:dyDescent="0.35">
      <c r="A71" s="24"/>
      <c r="B71" s="36" t="s">
        <v>26</v>
      </c>
      <c r="C71" s="27">
        <v>25455.82</v>
      </c>
      <c r="D71" s="27">
        <v>871829.29999999993</v>
      </c>
      <c r="E71" s="27">
        <v>36279.380000000026</v>
      </c>
      <c r="F71" s="27">
        <v>266673.34000000003</v>
      </c>
      <c r="G71" s="27">
        <v>0</v>
      </c>
      <c r="H71" s="7">
        <f t="shared" si="3"/>
        <v>1200237.8399999999</v>
      </c>
    </row>
    <row r="72" spans="1:8" ht="15" customHeight="1" x14ac:dyDescent="0.35">
      <c r="A72" s="24"/>
      <c r="B72" s="36" t="s">
        <v>21</v>
      </c>
      <c r="C72" s="27">
        <v>78456</v>
      </c>
      <c r="D72" s="27">
        <v>186658.30000000005</v>
      </c>
      <c r="E72" s="27">
        <v>3238.6099999999997</v>
      </c>
      <c r="F72" s="27">
        <v>47751</v>
      </c>
      <c r="G72" s="27">
        <v>0</v>
      </c>
      <c r="H72" s="7">
        <f t="shared" si="3"/>
        <v>316103.91000000003</v>
      </c>
    </row>
    <row r="73" spans="1:8" ht="15" customHeight="1" x14ac:dyDescent="0.35">
      <c r="A73" s="24"/>
      <c r="B73" s="36" t="s">
        <v>22</v>
      </c>
      <c r="C73" s="27">
        <v>0</v>
      </c>
      <c r="D73" s="27">
        <v>142738.47999999998</v>
      </c>
      <c r="E73" s="27">
        <v>0</v>
      </c>
      <c r="F73" s="27">
        <v>46941.58</v>
      </c>
      <c r="G73" s="27">
        <v>0</v>
      </c>
      <c r="H73" s="7">
        <f t="shared" si="3"/>
        <v>189680.06</v>
      </c>
    </row>
    <row r="74" spans="1:8" ht="15" customHeight="1" thickBot="1" x14ac:dyDescent="0.4">
      <c r="A74" s="10"/>
      <c r="B74" s="37" t="s">
        <v>28</v>
      </c>
      <c r="C74" s="8">
        <v>0</v>
      </c>
      <c r="D74" s="8">
        <v>0</v>
      </c>
      <c r="E74" s="8">
        <v>27623.490000000005</v>
      </c>
      <c r="F74" s="8">
        <v>0</v>
      </c>
      <c r="G74" s="8">
        <v>127880.5</v>
      </c>
      <c r="H74" s="28">
        <f t="shared" si="3"/>
        <v>155503.99</v>
      </c>
    </row>
    <row r="75" spans="1:8" ht="15" customHeight="1" x14ac:dyDescent="0.35">
      <c r="A75" s="32">
        <v>45323</v>
      </c>
      <c r="B75" s="38" t="s">
        <v>38</v>
      </c>
      <c r="C75" s="33">
        <v>471773.08999999985</v>
      </c>
      <c r="D75" s="33">
        <v>1475180.7200000023</v>
      </c>
      <c r="E75" s="33">
        <v>-98629.720000000016</v>
      </c>
      <c r="F75" s="33">
        <v>424303.64</v>
      </c>
      <c r="G75" s="33">
        <v>209548.00999999998</v>
      </c>
      <c r="H75" s="34">
        <f t="shared" si="3"/>
        <v>2482175.7400000021</v>
      </c>
    </row>
    <row r="76" spans="1:8" ht="15" customHeight="1" x14ac:dyDescent="0.35">
      <c r="A76" s="24"/>
      <c r="B76" s="35" t="s">
        <v>27</v>
      </c>
      <c r="C76" s="6">
        <v>402254.45</v>
      </c>
      <c r="D76" s="6">
        <v>378921.71000000008</v>
      </c>
      <c r="E76" s="6">
        <v>16559.739999999998</v>
      </c>
      <c r="F76" s="6">
        <v>46439.129999999983</v>
      </c>
      <c r="G76" s="6">
        <v>0</v>
      </c>
      <c r="H76" s="7">
        <f t="shared" si="3"/>
        <v>844175.03000000014</v>
      </c>
    </row>
    <row r="77" spans="1:8" ht="15" customHeight="1" x14ac:dyDescent="0.35">
      <c r="A77" s="24"/>
      <c r="B77" s="36" t="s">
        <v>26</v>
      </c>
      <c r="C77" s="27">
        <v>23854.639999999999</v>
      </c>
      <c r="D77" s="27">
        <v>870591.13999999978</v>
      </c>
      <c r="E77" s="27">
        <v>28106.769999999997</v>
      </c>
      <c r="F77" s="27">
        <v>315784.18999999994</v>
      </c>
      <c r="G77" s="27">
        <v>0</v>
      </c>
      <c r="H77" s="7">
        <f t="shared" si="3"/>
        <v>1238336.7399999998</v>
      </c>
    </row>
    <row r="78" spans="1:8" ht="15" customHeight="1" x14ac:dyDescent="0.35">
      <c r="A78" s="24"/>
      <c r="B78" s="36" t="s">
        <v>21</v>
      </c>
      <c r="C78" s="27">
        <v>45664</v>
      </c>
      <c r="D78" s="27">
        <v>145799.94999999998</v>
      </c>
      <c r="E78" s="27">
        <v>0</v>
      </c>
      <c r="F78" s="27">
        <v>27622.999999999996</v>
      </c>
      <c r="G78" s="27">
        <v>0</v>
      </c>
      <c r="H78" s="7">
        <f t="shared" si="3"/>
        <v>219086.94999999998</v>
      </c>
    </row>
    <row r="79" spans="1:8" ht="15" customHeight="1" x14ac:dyDescent="0.35">
      <c r="A79" s="24"/>
      <c r="B79" s="36" t="s">
        <v>22</v>
      </c>
      <c r="C79" s="27">
        <v>0</v>
      </c>
      <c r="D79" s="27">
        <v>79867.92</v>
      </c>
      <c r="E79" s="27">
        <v>0</v>
      </c>
      <c r="F79" s="27">
        <v>34457.32</v>
      </c>
      <c r="G79" s="27">
        <v>0</v>
      </c>
      <c r="H79" s="7">
        <f t="shared" si="3"/>
        <v>114325.23999999999</v>
      </c>
    </row>
    <row r="80" spans="1:8" ht="15" customHeight="1" thickBot="1" x14ac:dyDescent="0.4">
      <c r="A80" s="10"/>
      <c r="B80" s="37" t="s">
        <v>28</v>
      </c>
      <c r="C80" s="8">
        <v>0</v>
      </c>
      <c r="D80" s="8">
        <v>0</v>
      </c>
      <c r="E80" s="8">
        <v>-143296.23000000001</v>
      </c>
      <c r="F80" s="8">
        <v>0</v>
      </c>
      <c r="G80" s="8">
        <v>209548.01</v>
      </c>
      <c r="H80" s="28">
        <f t="shared" si="3"/>
        <v>66251.78</v>
      </c>
    </row>
    <row r="81" spans="1:8" ht="15" customHeight="1" x14ac:dyDescent="0.35">
      <c r="A81" s="32">
        <v>45352</v>
      </c>
      <c r="B81" s="38" t="s">
        <v>38</v>
      </c>
      <c r="C81" s="33">
        <v>440425.49000000005</v>
      </c>
      <c r="D81" s="33">
        <v>1735498.5899999992</v>
      </c>
      <c r="E81" s="33">
        <v>-5277.5099999999948</v>
      </c>
      <c r="F81" s="33">
        <v>419894.70000000007</v>
      </c>
      <c r="G81" s="33">
        <v>-11327.310000000001</v>
      </c>
      <c r="H81" s="34">
        <f t="shared" ref="H81:H86" si="4">SUM(C81:G81)</f>
        <v>2579213.9599999995</v>
      </c>
    </row>
    <row r="82" spans="1:8" ht="15" customHeight="1" x14ac:dyDescent="0.35">
      <c r="A82" s="24"/>
      <c r="B82" s="35" t="s">
        <v>27</v>
      </c>
      <c r="C82" s="6">
        <v>308952.88000000012</v>
      </c>
      <c r="D82" s="6">
        <v>406044.24999999994</v>
      </c>
      <c r="E82" s="6">
        <v>53224.800000000003</v>
      </c>
      <c r="F82" s="6">
        <v>38008.860000000008</v>
      </c>
      <c r="G82" s="6">
        <v>0</v>
      </c>
      <c r="H82" s="7">
        <f t="shared" si="4"/>
        <v>806230.79000000015</v>
      </c>
    </row>
    <row r="83" spans="1:8" ht="15" customHeight="1" x14ac:dyDescent="0.35">
      <c r="A83" s="24"/>
      <c r="B83" s="36" t="s">
        <v>26</v>
      </c>
      <c r="C83" s="27">
        <v>54170.610000000015</v>
      </c>
      <c r="D83" s="27">
        <v>961069.61999999965</v>
      </c>
      <c r="E83" s="27">
        <v>-61674.010000000024</v>
      </c>
      <c r="F83" s="27">
        <v>335092.05999999994</v>
      </c>
      <c r="G83" s="27">
        <v>0</v>
      </c>
      <c r="H83" s="7">
        <f t="shared" si="4"/>
        <v>1288658.2799999996</v>
      </c>
    </row>
    <row r="84" spans="1:8" ht="15" customHeight="1" x14ac:dyDescent="0.35">
      <c r="A84" s="24"/>
      <c r="B84" s="36" t="s">
        <v>21</v>
      </c>
      <c r="C84" s="27">
        <v>77302</v>
      </c>
      <c r="D84" s="27">
        <v>235221.01</v>
      </c>
      <c r="E84" s="27">
        <v>3172.0199999999995</v>
      </c>
      <c r="F84" s="27">
        <v>23806.230000000003</v>
      </c>
      <c r="G84" s="27">
        <v>0</v>
      </c>
      <c r="H84" s="7">
        <f t="shared" si="4"/>
        <v>339501.26</v>
      </c>
    </row>
    <row r="85" spans="1:8" ht="15" customHeight="1" x14ac:dyDescent="0.35">
      <c r="A85" s="24"/>
      <c r="B85" s="36" t="s">
        <v>22</v>
      </c>
      <c r="C85" s="27">
        <v>0</v>
      </c>
      <c r="D85" s="27">
        <v>133163.71</v>
      </c>
      <c r="E85" s="27">
        <v>0</v>
      </c>
      <c r="F85" s="27">
        <v>22987.550000000003</v>
      </c>
      <c r="G85" s="27">
        <v>0</v>
      </c>
      <c r="H85" s="7">
        <f t="shared" si="4"/>
        <v>156151.26</v>
      </c>
    </row>
    <row r="86" spans="1:8" ht="15" customHeight="1" thickBot="1" x14ac:dyDescent="0.4">
      <c r="A86" s="10"/>
      <c r="B86" s="37" t="s">
        <v>28</v>
      </c>
      <c r="C86" s="8">
        <v>0</v>
      </c>
      <c r="D86" s="8">
        <v>0</v>
      </c>
      <c r="E86" s="8">
        <v>-0.32000000000698492</v>
      </c>
      <c r="F86" s="8">
        <v>0</v>
      </c>
      <c r="G86" s="8">
        <v>-11327.30999999991</v>
      </c>
      <c r="H86" s="28">
        <f t="shared" si="4"/>
        <v>-11327.629999999917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45017</v>
      </c>
      <c r="B92" s="3" t="s">
        <v>7</v>
      </c>
      <c r="C92" s="4">
        <v>662223.41000000015</v>
      </c>
      <c r="D92" s="4">
        <v>1063216.4100000004</v>
      </c>
      <c r="E92" s="4">
        <v>54786.070000000007</v>
      </c>
      <c r="F92" s="4">
        <v>679416.77</v>
      </c>
      <c r="G92" s="4">
        <v>61706.459999999963</v>
      </c>
      <c r="H92" s="61">
        <f t="shared" ref="H92:H115" si="5">SUM(C92:G92)</f>
        <v>2521349.1200000006</v>
      </c>
    </row>
    <row r="93" spans="1:8" ht="15" customHeight="1" thickBot="1" x14ac:dyDescent="0.4">
      <c r="A93" s="10">
        <v>45017</v>
      </c>
      <c r="B93" s="11" t="s">
        <v>8</v>
      </c>
      <c r="C93" s="8"/>
      <c r="D93" s="8">
        <v>102329.57</v>
      </c>
      <c r="E93" s="8"/>
      <c r="F93" s="8">
        <v>4956.13</v>
      </c>
      <c r="G93" s="8"/>
      <c r="H93" s="9">
        <f t="shared" si="5"/>
        <v>107285.70000000001</v>
      </c>
    </row>
    <row r="94" spans="1:8" ht="15" customHeight="1" x14ac:dyDescent="0.35">
      <c r="A94" s="2">
        <v>45047</v>
      </c>
      <c r="B94" s="3" t="s">
        <v>7</v>
      </c>
      <c r="C94" s="4">
        <v>609437.3200000003</v>
      </c>
      <c r="D94" s="4">
        <v>929371.61000000034</v>
      </c>
      <c r="E94" s="4">
        <v>82555.729999999981</v>
      </c>
      <c r="F94" s="4">
        <v>648512.8600000001</v>
      </c>
      <c r="G94" s="4">
        <v>185290.58000000031</v>
      </c>
      <c r="H94" s="61">
        <f t="shared" si="5"/>
        <v>2455168.1000000006</v>
      </c>
    </row>
    <row r="95" spans="1:8" ht="15" customHeight="1" thickBot="1" x14ac:dyDescent="0.4">
      <c r="A95" s="10">
        <v>45047</v>
      </c>
      <c r="B95" s="11" t="s">
        <v>8</v>
      </c>
      <c r="C95" s="8"/>
      <c r="D95" s="8">
        <v>379726.73000000016</v>
      </c>
      <c r="E95" s="8"/>
      <c r="F95" s="8">
        <v>18698.139999999996</v>
      </c>
      <c r="G95" s="8"/>
      <c r="H95" s="9">
        <f t="shared" si="5"/>
        <v>398424.87000000017</v>
      </c>
    </row>
    <row r="96" spans="1:8" ht="15" customHeight="1" x14ac:dyDescent="0.35">
      <c r="A96" s="2">
        <v>45078</v>
      </c>
      <c r="B96" s="3" t="s">
        <v>7</v>
      </c>
      <c r="C96" s="4">
        <v>558468.74999999988</v>
      </c>
      <c r="D96" s="4">
        <v>951039.58000000054</v>
      </c>
      <c r="E96" s="4">
        <v>82172.940000000046</v>
      </c>
      <c r="F96" s="4">
        <v>653221.15000000026</v>
      </c>
      <c r="G96" s="4">
        <v>102985.38</v>
      </c>
      <c r="H96" s="61">
        <f t="shared" si="5"/>
        <v>2347887.8000000007</v>
      </c>
    </row>
    <row r="97" spans="1:18" ht="15" customHeight="1" thickBot="1" x14ac:dyDescent="0.4">
      <c r="A97" s="10">
        <v>45078</v>
      </c>
      <c r="B97" s="11" t="s">
        <v>8</v>
      </c>
      <c r="C97" s="8"/>
      <c r="D97" s="8">
        <v>185658.63999999996</v>
      </c>
      <c r="E97" s="8"/>
      <c r="F97" s="8">
        <v>7363.8099999999995</v>
      </c>
      <c r="G97" s="8"/>
      <c r="H97" s="9">
        <f t="shared" si="5"/>
        <v>193022.44999999995</v>
      </c>
    </row>
    <row r="98" spans="1:18" ht="15" customHeight="1" x14ac:dyDescent="0.35">
      <c r="A98" s="2">
        <v>45108</v>
      </c>
      <c r="B98" s="3" t="s">
        <v>7</v>
      </c>
      <c r="C98" s="4">
        <v>438806.66000000003</v>
      </c>
      <c r="D98" s="4">
        <v>1109969.9999999993</v>
      </c>
      <c r="E98" s="4">
        <v>51832.110000000081</v>
      </c>
      <c r="F98" s="4">
        <v>565487.65</v>
      </c>
      <c r="G98" s="4">
        <v>213284.18999999983</v>
      </c>
      <c r="H98" s="61">
        <f t="shared" si="5"/>
        <v>2379380.6099999994</v>
      </c>
    </row>
    <row r="99" spans="1:18" ht="15" customHeight="1" thickBot="1" x14ac:dyDescent="0.4">
      <c r="A99" s="10">
        <v>45108</v>
      </c>
      <c r="B99" s="11" t="s">
        <v>8</v>
      </c>
      <c r="C99" s="8"/>
      <c r="D99" s="8">
        <v>230172.1399999999</v>
      </c>
      <c r="E99" s="8"/>
      <c r="F99" s="8">
        <v>5863.8499999999995</v>
      </c>
      <c r="G99" s="8"/>
      <c r="H99" s="9">
        <f t="shared" si="5"/>
        <v>236035.9899999999</v>
      </c>
    </row>
    <row r="100" spans="1:18" ht="15" customHeight="1" x14ac:dyDescent="0.35">
      <c r="A100" s="2">
        <v>45139</v>
      </c>
      <c r="B100" s="3" t="s">
        <v>7</v>
      </c>
      <c r="C100" s="4">
        <v>446818.48</v>
      </c>
      <c r="D100" s="4">
        <v>957647.95</v>
      </c>
      <c r="E100" s="4">
        <v>49824.969999999994</v>
      </c>
      <c r="F100" s="4">
        <v>479651.80000000005</v>
      </c>
      <c r="G100" s="4">
        <v>163107.49000000002</v>
      </c>
      <c r="H100" s="61">
        <f t="shared" si="5"/>
        <v>2097050.69</v>
      </c>
    </row>
    <row r="101" spans="1:18" ht="15" customHeight="1" thickBot="1" x14ac:dyDescent="0.4">
      <c r="A101" s="10">
        <v>45139</v>
      </c>
      <c r="B101" s="11" t="s">
        <v>8</v>
      </c>
      <c r="C101" s="8"/>
      <c r="D101" s="8">
        <v>441348.80999999988</v>
      </c>
      <c r="E101" s="8"/>
      <c r="F101" s="8">
        <v>862.26</v>
      </c>
      <c r="G101" s="8"/>
      <c r="H101" s="9">
        <f t="shared" si="5"/>
        <v>442211.06999999989</v>
      </c>
    </row>
    <row r="102" spans="1:18" ht="15" customHeight="1" x14ac:dyDescent="0.35">
      <c r="A102" s="2">
        <v>45170</v>
      </c>
      <c r="B102" s="3" t="s">
        <v>7</v>
      </c>
      <c r="C102" s="4">
        <v>414556.35000000038</v>
      </c>
      <c r="D102" s="4">
        <v>1121565.9900000007</v>
      </c>
      <c r="E102" s="4">
        <v>41737.65</v>
      </c>
      <c r="F102" s="4">
        <v>538570.0499999997</v>
      </c>
      <c r="G102" s="4">
        <v>239878.23000000004</v>
      </c>
      <c r="H102" s="61">
        <f t="shared" si="5"/>
        <v>2356308.2700000005</v>
      </c>
    </row>
    <row r="103" spans="1:18" ht="15" customHeight="1" thickBot="1" x14ac:dyDescent="0.4">
      <c r="A103" s="10">
        <v>45170</v>
      </c>
      <c r="B103" s="11" t="s">
        <v>8</v>
      </c>
      <c r="C103" s="8"/>
      <c r="D103" s="8">
        <v>247533.33999999985</v>
      </c>
      <c r="E103" s="8"/>
      <c r="F103" s="8">
        <v>554.91999999999996</v>
      </c>
      <c r="G103" s="8"/>
      <c r="H103" s="9">
        <f t="shared" si="5"/>
        <v>248088.25999999986</v>
      </c>
    </row>
    <row r="104" spans="1:18" ht="15" customHeight="1" x14ac:dyDescent="0.35">
      <c r="A104" s="2">
        <v>45200</v>
      </c>
      <c r="B104" s="3" t="s">
        <v>7</v>
      </c>
      <c r="C104" s="4">
        <v>459528.43999999994</v>
      </c>
      <c r="D104" s="4">
        <v>1121567.52</v>
      </c>
      <c r="E104" s="4">
        <v>117204.93999999997</v>
      </c>
      <c r="F104" s="4">
        <v>488565.5500000001</v>
      </c>
      <c r="G104" s="4">
        <v>146528.65000000002</v>
      </c>
      <c r="H104" s="61">
        <f t="shared" si="5"/>
        <v>2333395.1</v>
      </c>
    </row>
    <row r="105" spans="1:18" ht="15" customHeight="1" thickBot="1" x14ac:dyDescent="0.4">
      <c r="A105" s="10">
        <v>45200</v>
      </c>
      <c r="B105" s="11" t="s">
        <v>8</v>
      </c>
      <c r="C105" s="8"/>
      <c r="D105" s="8">
        <v>188238.8599999999</v>
      </c>
      <c r="E105" s="8"/>
      <c r="F105" s="8">
        <v>1328.04</v>
      </c>
      <c r="G105" s="8"/>
      <c r="H105" s="9">
        <f t="shared" si="5"/>
        <v>189566.89999999991</v>
      </c>
    </row>
    <row r="106" spans="1:18" ht="15" customHeight="1" x14ac:dyDescent="0.35">
      <c r="A106" s="2">
        <v>45231</v>
      </c>
      <c r="B106" s="3" t="s">
        <v>7</v>
      </c>
      <c r="C106" s="4">
        <v>436859.39999999991</v>
      </c>
      <c r="D106" s="4">
        <v>1162900.3899999994</v>
      </c>
      <c r="E106" s="4">
        <v>129378.43000000005</v>
      </c>
      <c r="F106" s="4">
        <v>438292.67999999976</v>
      </c>
      <c r="G106" s="4">
        <v>88110.159999999989</v>
      </c>
      <c r="H106" s="61">
        <f t="shared" si="5"/>
        <v>2255541.0599999991</v>
      </c>
    </row>
    <row r="107" spans="1:18" ht="15" customHeight="1" thickBot="1" x14ac:dyDescent="0.4">
      <c r="A107" s="10">
        <v>45231</v>
      </c>
      <c r="B107" s="11" t="s">
        <v>8</v>
      </c>
      <c r="C107" s="8"/>
      <c r="D107" s="8">
        <v>195707.90999999997</v>
      </c>
      <c r="E107" s="8"/>
      <c r="F107" s="8"/>
      <c r="G107" s="8"/>
      <c r="H107" s="9">
        <f t="shared" si="5"/>
        <v>195707.90999999997</v>
      </c>
    </row>
    <row r="108" spans="1:18" ht="15" customHeight="1" x14ac:dyDescent="0.35">
      <c r="A108" s="2">
        <v>45261</v>
      </c>
      <c r="B108" s="3" t="s">
        <v>7</v>
      </c>
      <c r="C108" s="4">
        <v>479060.76</v>
      </c>
      <c r="D108" s="4">
        <v>1222787.7100000002</v>
      </c>
      <c r="E108" s="4">
        <v>80280.7</v>
      </c>
      <c r="F108" s="4">
        <v>458886.23000000033</v>
      </c>
      <c r="G108" s="4">
        <v>35607.590000000026</v>
      </c>
      <c r="H108" s="61">
        <f t="shared" si="5"/>
        <v>2276622.9900000002</v>
      </c>
    </row>
    <row r="109" spans="1:18" ht="15" customHeight="1" thickBot="1" x14ac:dyDescent="0.4">
      <c r="A109" s="10">
        <v>45261</v>
      </c>
      <c r="B109" s="11" t="s">
        <v>8</v>
      </c>
      <c r="C109" s="8"/>
      <c r="D109" s="8">
        <v>225825.14999999991</v>
      </c>
      <c r="E109" s="8"/>
      <c r="F109" s="8"/>
      <c r="G109" s="8"/>
      <c r="H109" s="9">
        <f t="shared" si="5"/>
        <v>225825.14999999991</v>
      </c>
    </row>
    <row r="110" spans="1:18" ht="15" customHeight="1" x14ac:dyDescent="0.35">
      <c r="A110" s="2">
        <v>45292</v>
      </c>
      <c r="B110" s="3" t="s">
        <v>7</v>
      </c>
      <c r="C110" s="4">
        <v>513060.05999999988</v>
      </c>
      <c r="D110" s="4">
        <v>1347183.109999998</v>
      </c>
      <c r="E110" s="4">
        <v>103865.78000000017</v>
      </c>
      <c r="F110" s="4">
        <v>420999.48000000039</v>
      </c>
      <c r="G110" s="4">
        <v>127880.5</v>
      </c>
      <c r="H110" s="61">
        <f t="shared" si="5"/>
        <v>2512988.9299999983</v>
      </c>
      <c r="R110" t="s">
        <v>11</v>
      </c>
    </row>
    <row r="111" spans="1:18" ht="15" customHeight="1" thickBot="1" x14ac:dyDescent="0.4">
      <c r="A111" s="10">
        <v>45292</v>
      </c>
      <c r="B111" s="11" t="s">
        <v>8</v>
      </c>
      <c r="C111" s="8"/>
      <c r="D111" s="8">
        <v>264204.44</v>
      </c>
      <c r="E111" s="8"/>
      <c r="F111" s="8"/>
      <c r="G111" s="8"/>
      <c r="H111" s="9">
        <f t="shared" si="5"/>
        <v>264204.44</v>
      </c>
    </row>
    <row r="112" spans="1:18" ht="15" customHeight="1" x14ac:dyDescent="0.35">
      <c r="A112" s="2">
        <v>45323</v>
      </c>
      <c r="B112" s="3" t="s">
        <v>7</v>
      </c>
      <c r="C112" s="4">
        <v>471773.09</v>
      </c>
      <c r="D112" s="4">
        <v>1256433.0199999996</v>
      </c>
      <c r="E112" s="4">
        <v>-98629.72000000003</v>
      </c>
      <c r="F112" s="4">
        <v>424303.64</v>
      </c>
      <c r="G112" s="4">
        <v>209548.01000000021</v>
      </c>
      <c r="H112" s="61">
        <f t="shared" si="5"/>
        <v>2263428.04</v>
      </c>
    </row>
    <row r="113" spans="1:8" ht="15" customHeight="1" thickBot="1" x14ac:dyDescent="0.4">
      <c r="A113" s="10">
        <v>45323</v>
      </c>
      <c r="B113" s="11" t="s">
        <v>8</v>
      </c>
      <c r="C113" s="8"/>
      <c r="D113" s="8">
        <v>218747.70000000019</v>
      </c>
      <c r="E113" s="8"/>
      <c r="F113" s="8"/>
      <c r="G113" s="8"/>
      <c r="H113" s="9">
        <f t="shared" si="5"/>
        <v>218747.70000000019</v>
      </c>
    </row>
    <row r="114" spans="1:8" ht="15" customHeight="1" x14ac:dyDescent="0.35">
      <c r="A114" s="2">
        <v>45352</v>
      </c>
      <c r="B114" s="3" t="s">
        <v>7</v>
      </c>
      <c r="C114" s="4">
        <v>440425.49000000011</v>
      </c>
      <c r="D114" s="4">
        <v>1249156.25</v>
      </c>
      <c r="E114" s="4">
        <v>-5277.5100000000093</v>
      </c>
      <c r="F114" s="4">
        <v>418861.24999999983</v>
      </c>
      <c r="G114" s="4">
        <v>-11327.310000000207</v>
      </c>
      <c r="H114" s="61">
        <f t="shared" si="5"/>
        <v>2091838.1699999997</v>
      </c>
    </row>
    <row r="115" spans="1:8" ht="15" customHeight="1" thickBot="1" x14ac:dyDescent="0.4">
      <c r="A115" s="10">
        <v>45352</v>
      </c>
      <c r="B115" s="11" t="s">
        <v>8</v>
      </c>
      <c r="C115" s="8"/>
      <c r="D115" s="8">
        <v>486342.33999999962</v>
      </c>
      <c r="E115" s="8"/>
      <c r="F115" s="8">
        <v>1033.45</v>
      </c>
      <c r="G115" s="8"/>
      <c r="H115" s="9">
        <f t="shared" si="5"/>
        <v>487375.78999999963</v>
      </c>
    </row>
    <row r="116" spans="1:8" ht="15" customHeight="1" x14ac:dyDescent="0.35">
      <c r="A116" s="2" t="s">
        <v>32</v>
      </c>
      <c r="B116" s="3"/>
      <c r="C116" s="4">
        <f>C92+C94+C96+C98+C100+C102+C104+C106+C108+C110+C112+C114</f>
        <v>5931018.2100000009</v>
      </c>
      <c r="D116" s="4">
        <f t="shared" ref="D116:G116" si="6">D92+D94+D96+D98+D100+D102+D104+D106+D108+D110+D112+D114</f>
        <v>13492839.539999997</v>
      </c>
      <c r="E116" s="4">
        <f t="shared" si="6"/>
        <v>689732.09000000032</v>
      </c>
      <c r="F116" s="4">
        <f t="shared" si="6"/>
        <v>6214769.1100000013</v>
      </c>
      <c r="G116" s="4">
        <f t="shared" si="6"/>
        <v>1562599.93</v>
      </c>
      <c r="H116" s="61">
        <f t="shared" ref="H116" si="7">H92+H94+H96+H98+H100+H102+H104+H106+H108+H110+H112+H114</f>
        <v>27890958.879999999</v>
      </c>
    </row>
    <row r="117" spans="1:8" ht="15" customHeight="1" thickBot="1" x14ac:dyDescent="0.4">
      <c r="A117" s="10" t="s">
        <v>33</v>
      </c>
      <c r="B117" s="11"/>
      <c r="C117" s="8">
        <f t="shared" ref="C117:G117" si="8">C93+C95+C97+C99+C101+C103+C105+C107+C109+C111+C113+C115</f>
        <v>0</v>
      </c>
      <c r="D117" s="8">
        <f t="shared" si="8"/>
        <v>3165835.629999999</v>
      </c>
      <c r="E117" s="8">
        <f t="shared" si="8"/>
        <v>0</v>
      </c>
      <c r="F117" s="8">
        <f t="shared" si="8"/>
        <v>40660.599999999991</v>
      </c>
      <c r="G117" s="8">
        <f t="shared" si="8"/>
        <v>0</v>
      </c>
      <c r="H117" s="9">
        <f t="shared" ref="H117" si="9">H93+H95+H97+H99+H101+H103+H105+H107+H109+H111+H113+H115</f>
        <v>3206496.2299999991</v>
      </c>
    </row>
    <row r="119" spans="1:8" x14ac:dyDescent="0.35">
      <c r="C119" s="39"/>
      <c r="D119" s="39"/>
      <c r="E119" s="39"/>
      <c r="F119" s="39"/>
      <c r="G119" s="39"/>
      <c r="H119" s="3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DDB0-3640-4B56-9A7B-D0A84997664C}">
  <dimension ref="A1:H37"/>
  <sheetViews>
    <sheetView workbookViewId="0">
      <selection activeCell="C1" sqref="C1"/>
    </sheetView>
  </sheetViews>
  <sheetFormatPr defaultRowHeight="14.5" x14ac:dyDescent="0.35"/>
  <cols>
    <col min="1" max="1" width="9.81640625" customWidth="1"/>
    <col min="2" max="2" width="46.26953125" customWidth="1"/>
    <col min="3" max="8" width="14.542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23</v>
      </c>
      <c r="B3" s="1"/>
    </row>
    <row r="4" spans="1:8" x14ac:dyDescent="0.35">
      <c r="A4" s="12" t="s">
        <v>12</v>
      </c>
      <c r="B4" s="12"/>
    </row>
    <row r="5" spans="1:8" ht="15" customHeight="1" thickBot="1" x14ac:dyDescent="0.4"/>
    <row r="6" spans="1:8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ht="15" customHeight="1" x14ac:dyDescent="0.35">
      <c r="A7" s="49"/>
      <c r="B7" s="47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ht="15" customHeight="1" thickBot="1" x14ac:dyDescent="0.4">
      <c r="A8" s="50"/>
      <c r="B8" s="48"/>
      <c r="C8" s="20"/>
      <c r="D8" s="20"/>
      <c r="E8" s="21" t="s">
        <v>15</v>
      </c>
      <c r="F8" s="20"/>
      <c r="G8" s="20"/>
      <c r="H8" s="20"/>
    </row>
    <row r="9" spans="1:8" ht="15" customHeight="1" x14ac:dyDescent="0.35">
      <c r="A9" s="2" t="s">
        <v>0</v>
      </c>
      <c r="B9" s="38" t="s">
        <v>36</v>
      </c>
      <c r="C9" s="33">
        <v>3433077.26</v>
      </c>
      <c r="D9" s="33">
        <v>7600365.75</v>
      </c>
      <c r="E9" s="33">
        <v>706943.6</v>
      </c>
      <c r="F9" s="33">
        <v>2303968.64</v>
      </c>
      <c r="G9" s="33">
        <v>1201674.2</v>
      </c>
      <c r="H9" s="34">
        <f>SUM(C9:G9)</f>
        <v>15246029.449999999</v>
      </c>
    </row>
    <row r="10" spans="1:8" ht="15" customHeight="1" x14ac:dyDescent="0.35">
      <c r="A10" s="24"/>
      <c r="B10" s="35" t="s">
        <v>27</v>
      </c>
      <c r="C10" s="27">
        <v>2560632.9900000007</v>
      </c>
      <c r="D10" s="27">
        <v>1981698.8300000008</v>
      </c>
      <c r="E10" s="27">
        <v>186930.88000000009</v>
      </c>
      <c r="F10" s="27">
        <v>649171.28999999957</v>
      </c>
      <c r="G10" s="27">
        <v>186286.28000000006</v>
      </c>
      <c r="H10" s="29">
        <f>SUM(C10:G10)</f>
        <v>5564720.2700000005</v>
      </c>
    </row>
    <row r="11" spans="1:8" ht="15" customHeight="1" x14ac:dyDescent="0.35">
      <c r="A11" s="24"/>
      <c r="B11" s="36" t="s">
        <v>26</v>
      </c>
      <c r="C11" s="27">
        <v>9267.98</v>
      </c>
      <c r="D11" s="27">
        <v>3006515.2500000009</v>
      </c>
      <c r="E11" s="27">
        <v>374946.47</v>
      </c>
      <c r="F11" s="27">
        <v>952229.32999999938</v>
      </c>
      <c r="G11" s="27">
        <v>28260.12</v>
      </c>
      <c r="H11" s="29">
        <f t="shared" ref="H11:H14" si="0">SUM(C11:G11)</f>
        <v>4371219.1500000004</v>
      </c>
    </row>
    <row r="12" spans="1:8" ht="15" customHeight="1" x14ac:dyDescent="0.35">
      <c r="A12" s="24"/>
      <c r="B12" s="36" t="s">
        <v>21</v>
      </c>
      <c r="C12" s="27">
        <v>815579.49000000046</v>
      </c>
      <c r="D12" s="27">
        <v>2188999.2999999998</v>
      </c>
      <c r="E12" s="27"/>
      <c r="F12" s="27">
        <v>356649.47000000015</v>
      </c>
      <c r="G12" s="27">
        <v>9984.9500000000025</v>
      </c>
      <c r="H12" s="29">
        <f t="shared" si="0"/>
        <v>3371213.2100000004</v>
      </c>
    </row>
    <row r="13" spans="1:8" ht="15" customHeight="1" x14ac:dyDescent="0.35">
      <c r="A13" s="24"/>
      <c r="B13" s="36" t="s">
        <v>22</v>
      </c>
      <c r="C13" s="27">
        <v>47596.799999999996</v>
      </c>
      <c r="D13" s="27">
        <v>414750.12000000017</v>
      </c>
      <c r="E13" s="27">
        <v>61741.150000000031</v>
      </c>
      <c r="F13" s="27">
        <v>345918.54999999987</v>
      </c>
      <c r="G13" s="27"/>
      <c r="H13" s="29">
        <f t="shared" si="0"/>
        <v>870006.62000000011</v>
      </c>
    </row>
    <row r="14" spans="1:8" ht="15" customHeight="1" thickBot="1" x14ac:dyDescent="0.4">
      <c r="A14" s="25"/>
      <c r="B14" s="37" t="s">
        <v>28</v>
      </c>
      <c r="C14" s="30"/>
      <c r="D14" s="30">
        <v>8402.25</v>
      </c>
      <c r="E14" s="30">
        <v>83325.100000000006</v>
      </c>
      <c r="F14" s="30"/>
      <c r="G14" s="30">
        <v>977142.85</v>
      </c>
      <c r="H14" s="29">
        <f t="shared" si="0"/>
        <v>1068870.2</v>
      </c>
    </row>
    <row r="15" spans="1:8" ht="15" customHeight="1" x14ac:dyDescent="0.35">
      <c r="A15" s="2" t="s">
        <v>1</v>
      </c>
      <c r="B15" s="38" t="s">
        <v>36</v>
      </c>
      <c r="C15" s="33">
        <v>4482756.28</v>
      </c>
      <c r="D15" s="33">
        <v>12374463.960000001</v>
      </c>
      <c r="E15" s="33">
        <v>1203034.99</v>
      </c>
      <c r="F15" s="33">
        <v>6758132.46</v>
      </c>
      <c r="G15" s="33">
        <v>2071785.86</v>
      </c>
      <c r="H15" s="34">
        <f>SUM(C15:G15)</f>
        <v>26890173.550000001</v>
      </c>
    </row>
    <row r="16" spans="1:8" ht="15" customHeight="1" x14ac:dyDescent="0.35">
      <c r="A16" s="24"/>
      <c r="B16" s="35" t="s">
        <v>27</v>
      </c>
      <c r="C16" s="27">
        <v>3585828.7799999993</v>
      </c>
      <c r="D16" s="27">
        <v>3940084.5</v>
      </c>
      <c r="E16" s="27">
        <v>201334.42</v>
      </c>
      <c r="F16" s="27">
        <v>2649243.7100000004</v>
      </c>
      <c r="G16" s="27">
        <v>317058.51000000007</v>
      </c>
      <c r="H16" s="29">
        <f>SUM(C16:G16)</f>
        <v>10693549.92</v>
      </c>
    </row>
    <row r="17" spans="1:8" ht="15" customHeight="1" x14ac:dyDescent="0.35">
      <c r="A17" s="24"/>
      <c r="B17" s="36" t="s">
        <v>26</v>
      </c>
      <c r="C17" s="27"/>
      <c r="D17" s="27">
        <v>4258577.4099999862</v>
      </c>
      <c r="E17" s="27">
        <v>638925.80999999959</v>
      </c>
      <c r="F17" s="27">
        <v>1605106.5000000028</v>
      </c>
      <c r="G17" s="27">
        <v>31226.6</v>
      </c>
      <c r="H17" s="29">
        <f t="shared" ref="H17:H20" si="1">SUM(C17:G17)</f>
        <v>6533836.3199999882</v>
      </c>
    </row>
    <row r="18" spans="1:8" ht="15" customHeight="1" x14ac:dyDescent="0.35">
      <c r="A18" s="24"/>
      <c r="B18" s="36" t="s">
        <v>21</v>
      </c>
      <c r="C18" s="27">
        <v>753341.10000000009</v>
      </c>
      <c r="D18" s="27">
        <v>2877483.0600000028</v>
      </c>
      <c r="E18" s="27">
        <v>47683.720000000008</v>
      </c>
      <c r="F18" s="27">
        <v>1294610.7500000012</v>
      </c>
      <c r="G18" s="27">
        <v>117094.92</v>
      </c>
      <c r="H18" s="29">
        <f t="shared" si="1"/>
        <v>5090213.5500000045</v>
      </c>
    </row>
    <row r="19" spans="1:8" ht="15" customHeight="1" x14ac:dyDescent="0.35">
      <c r="A19" s="24"/>
      <c r="B19" s="36" t="s">
        <v>22</v>
      </c>
      <c r="C19" s="27">
        <v>133142.20000000001</v>
      </c>
      <c r="D19" s="27">
        <v>1264023.8299999991</v>
      </c>
      <c r="E19" s="27">
        <v>25060.480000000007</v>
      </c>
      <c r="F19" s="27">
        <v>1153821.7700000007</v>
      </c>
      <c r="G19" s="27">
        <v>14041.88</v>
      </c>
      <c r="H19" s="29">
        <f t="shared" si="1"/>
        <v>2590090.1599999997</v>
      </c>
    </row>
    <row r="20" spans="1:8" ht="15" customHeight="1" thickBot="1" x14ac:dyDescent="0.4">
      <c r="A20" s="25"/>
      <c r="B20" s="37" t="s">
        <v>28</v>
      </c>
      <c r="C20" s="30">
        <v>10444.200000000001</v>
      </c>
      <c r="D20" s="30">
        <v>34295.160000000003</v>
      </c>
      <c r="E20" s="30">
        <v>290030.56</v>
      </c>
      <c r="F20" s="30">
        <v>55349.73</v>
      </c>
      <c r="G20" s="30">
        <v>1592363.95</v>
      </c>
      <c r="H20" s="29">
        <f t="shared" si="1"/>
        <v>1982483.5999999999</v>
      </c>
    </row>
    <row r="21" spans="1:8" ht="15" customHeight="1" x14ac:dyDescent="0.35">
      <c r="A21" s="2" t="s">
        <v>2</v>
      </c>
      <c r="B21" s="38" t="s">
        <v>36</v>
      </c>
      <c r="C21" s="33">
        <v>5836514.54</v>
      </c>
      <c r="D21" s="33">
        <v>15384910.189999999</v>
      </c>
      <c r="E21" s="33">
        <v>996691.49</v>
      </c>
      <c r="F21" s="33">
        <v>9164636.9000000004</v>
      </c>
      <c r="G21" s="33">
        <v>1515117.47</v>
      </c>
      <c r="H21" s="34">
        <f>SUM(C21:G21)</f>
        <v>32897870.589999996</v>
      </c>
    </row>
    <row r="22" spans="1:8" ht="15" customHeight="1" x14ac:dyDescent="0.35">
      <c r="A22" s="24"/>
      <c r="B22" s="35" t="s">
        <v>27</v>
      </c>
      <c r="C22" s="27">
        <v>4339329.0100000007</v>
      </c>
      <c r="D22" s="27">
        <v>6422472.7799999909</v>
      </c>
      <c r="E22" s="27">
        <v>210653.60999999996</v>
      </c>
      <c r="F22" s="27">
        <v>3924566.9200000046</v>
      </c>
      <c r="G22" s="27">
        <v>102506.54</v>
      </c>
      <c r="H22" s="29">
        <f>SUM(C22:G22)</f>
        <v>14999528.859999996</v>
      </c>
    </row>
    <row r="23" spans="1:8" ht="15" customHeight="1" x14ac:dyDescent="0.35">
      <c r="A23" s="24"/>
      <c r="B23" s="36" t="s">
        <v>26</v>
      </c>
      <c r="C23" s="27">
        <v>73029.72000000003</v>
      </c>
      <c r="D23" s="27">
        <v>5262829.3099999987</v>
      </c>
      <c r="E23" s="27">
        <v>498468.05999999982</v>
      </c>
      <c r="F23" s="27">
        <v>2857691.3700000034</v>
      </c>
      <c r="G23" s="27">
        <v>12624.760000000002</v>
      </c>
      <c r="H23" s="29">
        <f t="shared" ref="H23:H26" si="2">SUM(C23:G23)</f>
        <v>8704643.2200000007</v>
      </c>
    </row>
    <row r="24" spans="1:8" ht="15" customHeight="1" x14ac:dyDescent="0.35">
      <c r="A24" s="24"/>
      <c r="B24" s="36" t="s">
        <v>21</v>
      </c>
      <c r="C24" s="27">
        <v>1134426.3100000005</v>
      </c>
      <c r="D24" s="27">
        <v>2557087.4900000012</v>
      </c>
      <c r="E24" s="27">
        <v>54524.62999999999</v>
      </c>
      <c r="F24" s="27">
        <v>1350305.9100000008</v>
      </c>
      <c r="G24" s="27">
        <v>92746.140000000116</v>
      </c>
      <c r="H24" s="29">
        <f t="shared" si="2"/>
        <v>5189090.4800000023</v>
      </c>
    </row>
    <row r="25" spans="1:8" ht="15" customHeight="1" x14ac:dyDescent="0.35">
      <c r="A25" s="24"/>
      <c r="B25" s="36" t="s">
        <v>22</v>
      </c>
      <c r="C25" s="27">
        <v>294229.49999999983</v>
      </c>
      <c r="D25" s="27">
        <v>1176156.4299999997</v>
      </c>
      <c r="E25" s="27">
        <v>58485.759999999987</v>
      </c>
      <c r="F25" s="27">
        <v>1093124.1000000001</v>
      </c>
      <c r="G25" s="27">
        <v>30681.640000000003</v>
      </c>
      <c r="H25" s="29">
        <f t="shared" si="2"/>
        <v>2652677.4299999997</v>
      </c>
    </row>
    <row r="26" spans="1:8" ht="15" customHeight="1" thickBot="1" x14ac:dyDescent="0.4">
      <c r="A26" s="10"/>
      <c r="B26" s="37" t="s">
        <v>28</v>
      </c>
      <c r="C26" s="8">
        <v>-4500</v>
      </c>
      <c r="D26" s="8">
        <v>-33635.82</v>
      </c>
      <c r="E26" s="8">
        <v>174559.43</v>
      </c>
      <c r="F26" s="8">
        <v>-61051.4</v>
      </c>
      <c r="G26" s="8">
        <v>1276558.3899999999</v>
      </c>
      <c r="H26" s="31">
        <f t="shared" si="2"/>
        <v>1351930.5999999999</v>
      </c>
    </row>
    <row r="27" spans="1:8" ht="15" customHeight="1" x14ac:dyDescent="0.35"/>
    <row r="28" spans="1:8" ht="15" customHeight="1" thickBot="1" x14ac:dyDescent="0.4"/>
    <row r="29" spans="1:8" ht="15" customHeight="1" x14ac:dyDescent="0.35">
      <c r="A29" s="45" t="s">
        <v>29</v>
      </c>
      <c r="B29" s="46" t="s">
        <v>30</v>
      </c>
      <c r="C29" s="13" t="s">
        <v>3</v>
      </c>
      <c r="D29" s="13" t="s">
        <v>4</v>
      </c>
      <c r="E29" s="13" t="s">
        <v>13</v>
      </c>
      <c r="F29" s="13" t="s">
        <v>16</v>
      </c>
      <c r="G29" s="14" t="s">
        <v>18</v>
      </c>
      <c r="H29" s="13" t="s">
        <v>6</v>
      </c>
    </row>
    <row r="30" spans="1:8" ht="15" customHeight="1" x14ac:dyDescent="0.35">
      <c r="A30" s="51"/>
      <c r="B30" s="52"/>
      <c r="C30" s="17"/>
      <c r="D30" s="17" t="s">
        <v>5</v>
      </c>
      <c r="E30" s="17" t="s">
        <v>14</v>
      </c>
      <c r="F30" s="17" t="s">
        <v>17</v>
      </c>
      <c r="G30" s="17" t="s">
        <v>19</v>
      </c>
      <c r="H30" s="17"/>
    </row>
    <row r="31" spans="1:8" ht="15" customHeight="1" thickBot="1" x14ac:dyDescent="0.4">
      <c r="A31" s="53"/>
      <c r="B31" s="54"/>
      <c r="C31" s="20"/>
      <c r="D31" s="20"/>
      <c r="E31" s="21" t="s">
        <v>15</v>
      </c>
      <c r="F31" s="20"/>
      <c r="G31" s="20"/>
      <c r="H31" s="20"/>
    </row>
    <row r="32" spans="1:8" ht="15" customHeight="1" x14ac:dyDescent="0.35">
      <c r="A32" s="2" t="s">
        <v>0</v>
      </c>
      <c r="B32" s="56" t="s">
        <v>7</v>
      </c>
      <c r="C32" s="4">
        <v>3433077.26</v>
      </c>
      <c r="D32" s="4">
        <v>6047638.96</v>
      </c>
      <c r="E32" s="4">
        <v>706943.6</v>
      </c>
      <c r="F32" s="4">
        <v>1710705.49</v>
      </c>
      <c r="G32" s="4">
        <v>1201674.2</v>
      </c>
      <c r="H32" s="5">
        <f>SUM(C32:G32)</f>
        <v>13100039.509999998</v>
      </c>
    </row>
    <row r="33" spans="1:8" ht="15" customHeight="1" thickBot="1" x14ac:dyDescent="0.4">
      <c r="A33" s="40" t="s">
        <v>0</v>
      </c>
      <c r="B33" s="57" t="s">
        <v>8</v>
      </c>
      <c r="C33" s="41">
        <v>0</v>
      </c>
      <c r="D33" s="41">
        <v>1552726.79</v>
      </c>
      <c r="E33" s="41">
        <v>0</v>
      </c>
      <c r="F33" s="41">
        <v>593263.15</v>
      </c>
      <c r="G33" s="41">
        <v>0</v>
      </c>
      <c r="H33" s="42">
        <f>SUM(C33:G33)</f>
        <v>2145989.94</v>
      </c>
    </row>
    <row r="34" spans="1:8" ht="15" customHeight="1" x14ac:dyDescent="0.35">
      <c r="A34" s="2" t="s">
        <v>1</v>
      </c>
      <c r="B34" s="56" t="s">
        <v>7</v>
      </c>
      <c r="C34" s="4">
        <v>4482756.28</v>
      </c>
      <c r="D34" s="4">
        <v>9527633.9399999995</v>
      </c>
      <c r="E34" s="4">
        <v>1203034.99</v>
      </c>
      <c r="F34" s="4">
        <v>5809119.4400000004</v>
      </c>
      <c r="G34" s="4">
        <v>2071785.86</v>
      </c>
      <c r="H34" s="5">
        <f>SUM(C34:G34)</f>
        <v>23094330.509999998</v>
      </c>
    </row>
    <row r="35" spans="1:8" ht="15" customHeight="1" thickBot="1" x14ac:dyDescent="0.4">
      <c r="A35" s="43" t="s">
        <v>1</v>
      </c>
      <c r="B35" s="58" t="s">
        <v>8</v>
      </c>
      <c r="C35" s="44">
        <v>0</v>
      </c>
      <c r="D35" s="44">
        <v>2846830.02</v>
      </c>
      <c r="E35" s="44">
        <v>0</v>
      </c>
      <c r="F35" s="44">
        <v>949013.02</v>
      </c>
      <c r="G35" s="44">
        <v>0</v>
      </c>
      <c r="H35" s="28">
        <f t="shared" ref="H35:H36" si="3">SUM(C35:G35)</f>
        <v>3795843.04</v>
      </c>
    </row>
    <row r="36" spans="1:8" ht="15" customHeight="1" x14ac:dyDescent="0.35">
      <c r="A36" s="24" t="s">
        <v>2</v>
      </c>
      <c r="B36" s="59" t="s">
        <v>7</v>
      </c>
      <c r="C36" s="27">
        <v>5836514.54</v>
      </c>
      <c r="D36" s="27">
        <v>13300358.6</v>
      </c>
      <c r="E36" s="27">
        <v>996691.49</v>
      </c>
      <c r="F36" s="27">
        <v>8760848.2300000004</v>
      </c>
      <c r="G36" s="27">
        <v>1515117.47</v>
      </c>
      <c r="H36" s="29">
        <f t="shared" si="3"/>
        <v>30409530.329999998</v>
      </c>
    </row>
    <row r="37" spans="1:8" ht="15" customHeight="1" thickBot="1" x14ac:dyDescent="0.4">
      <c r="A37" s="55" t="s">
        <v>2</v>
      </c>
      <c r="B37" s="60" t="s">
        <v>8</v>
      </c>
      <c r="C37" s="8">
        <v>0</v>
      </c>
      <c r="D37" s="8">
        <v>2084551.59</v>
      </c>
      <c r="E37" s="8">
        <v>0</v>
      </c>
      <c r="F37" s="8">
        <v>403788.67</v>
      </c>
      <c r="G37" s="8">
        <v>0</v>
      </c>
      <c r="H37" s="9">
        <f>SUM(C37:G37)</f>
        <v>2488340.2600000002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25-26 year to date</vt:lpstr>
      <vt:lpstr>24-25</vt:lpstr>
      <vt:lpstr>23-24</vt:lpstr>
      <vt:lpstr>20-21 TO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Thakkar Hasmita</dc:creator>
  <cp:lastModifiedBy>Thakkar Hasmita</cp:lastModifiedBy>
  <dcterms:created xsi:type="dcterms:W3CDTF">2023-07-26T09:30:37Z</dcterms:created>
  <dcterms:modified xsi:type="dcterms:W3CDTF">2025-07-02T14:32:42Z</dcterms:modified>
</cp:coreProperties>
</file>