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5-2026\Financial Planning\FOI\Agency Spend for Publishing\"/>
    </mc:Choice>
  </mc:AlternateContent>
  <xr:revisionPtr revIDLastSave="0" documentId="13_ncr:1_{74692480-E790-4438-BB4F-A895805D4C17}" xr6:coauthVersionLast="47" xr6:coauthVersionMax="47" xr10:uidLastSave="{00000000-0000-0000-0000-000000000000}"/>
  <bookViews>
    <workbookView xWindow="-110" yWindow="-110" windowWidth="19420" windowHeight="10420" xr2:uid="{A2A04093-B288-4B2E-9795-92FD332CBCD3}"/>
  </bookViews>
  <sheets>
    <sheet name="25-26 year to date" sheetId="5" r:id="rId1"/>
    <sheet name="24-25" sheetId="6" r:id="rId2"/>
    <sheet name="23-24" sheetId="2" r:id="rId3"/>
    <sheet name="20-21 TO 22-23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  <c r="G33" i="5" s="1"/>
  <c r="G32" i="5"/>
  <c r="G27" i="5" s="1"/>
  <c r="C117" i="5"/>
  <c r="C94" i="5"/>
  <c r="G26" i="5"/>
  <c r="C92" i="5"/>
  <c r="G20" i="5"/>
  <c r="G15" i="5" s="1"/>
  <c r="G117" i="6"/>
  <c r="F117" i="6"/>
  <c r="E117" i="6"/>
  <c r="D117" i="6"/>
  <c r="C117" i="6"/>
  <c r="F116" i="6"/>
  <c r="E116" i="6"/>
  <c r="D116" i="6"/>
  <c r="C116" i="6"/>
  <c r="H115" i="6"/>
  <c r="H114" i="6"/>
  <c r="H113" i="6"/>
  <c r="H112" i="6"/>
  <c r="H111" i="6"/>
  <c r="G110" i="6"/>
  <c r="H110" i="6" s="1"/>
  <c r="F110" i="6"/>
  <c r="E110" i="6"/>
  <c r="D110" i="6"/>
  <c r="C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G94" i="6"/>
  <c r="H94" i="6" s="1"/>
  <c r="H93" i="6"/>
  <c r="H117" i="6" s="1"/>
  <c r="G92" i="6"/>
  <c r="G116" i="6" s="1"/>
  <c r="G86" i="6"/>
  <c r="H86" i="6" s="1"/>
  <c r="E86" i="6"/>
  <c r="D85" i="6"/>
  <c r="H85" i="6" s="1"/>
  <c r="E84" i="6"/>
  <c r="E12" i="6" s="1"/>
  <c r="D84" i="6"/>
  <c r="D12" i="6" s="1"/>
  <c r="C84" i="6"/>
  <c r="H83" i="6"/>
  <c r="F83" i="6"/>
  <c r="E83" i="6"/>
  <c r="D83" i="6"/>
  <c r="F82" i="6"/>
  <c r="F81" i="6" s="1"/>
  <c r="E82" i="6"/>
  <c r="E81" i="6" s="1"/>
  <c r="D82" i="6"/>
  <c r="C82" i="6"/>
  <c r="H82" i="6" s="1"/>
  <c r="C81" i="6"/>
  <c r="G80" i="6"/>
  <c r="H80" i="6" s="1"/>
  <c r="H79" i="6"/>
  <c r="H78" i="6"/>
  <c r="H77" i="6"/>
  <c r="C76" i="6"/>
  <c r="H76" i="6" s="1"/>
  <c r="F75" i="6"/>
  <c r="E75" i="6"/>
  <c r="D75" i="6"/>
  <c r="E74" i="6"/>
  <c r="H74" i="6" s="1"/>
  <c r="H73" i="6"/>
  <c r="G73" i="6"/>
  <c r="G13" i="6" s="1"/>
  <c r="D73" i="6"/>
  <c r="D72" i="6"/>
  <c r="C72" i="6"/>
  <c r="H72" i="6" s="1"/>
  <c r="D71" i="6"/>
  <c r="D11" i="6" s="1"/>
  <c r="C71" i="6"/>
  <c r="C69" i="6" s="1"/>
  <c r="D70" i="6"/>
  <c r="H70" i="6" s="1"/>
  <c r="C70" i="6"/>
  <c r="G69" i="6"/>
  <c r="F69" i="6"/>
  <c r="E69" i="6"/>
  <c r="D69" i="6"/>
  <c r="H68" i="6"/>
  <c r="G68" i="6"/>
  <c r="H67" i="6"/>
  <c r="H66" i="6"/>
  <c r="H65" i="6"/>
  <c r="H64" i="6"/>
  <c r="H63" i="6"/>
  <c r="G63" i="6"/>
  <c r="F63" i="6"/>
  <c r="E63" i="6"/>
  <c r="D63" i="6"/>
  <c r="C63" i="6"/>
  <c r="G62" i="6"/>
  <c r="H62" i="6" s="1"/>
  <c r="H61" i="6"/>
  <c r="H60" i="6"/>
  <c r="H59" i="6"/>
  <c r="H58" i="6"/>
  <c r="F57" i="6"/>
  <c r="E57" i="6"/>
  <c r="D57" i="6"/>
  <c r="C57" i="6"/>
  <c r="H56" i="6"/>
  <c r="H55" i="6"/>
  <c r="H54" i="6"/>
  <c r="H53" i="6"/>
  <c r="H52" i="6"/>
  <c r="G51" i="6"/>
  <c r="H51" i="6" s="1"/>
  <c r="F51" i="6"/>
  <c r="E51" i="6"/>
  <c r="D51" i="6"/>
  <c r="C51" i="6"/>
  <c r="G50" i="6"/>
  <c r="H50" i="6" s="1"/>
  <c r="H49" i="6"/>
  <c r="H48" i="6"/>
  <c r="H47" i="6"/>
  <c r="H46" i="6"/>
  <c r="F45" i="6"/>
  <c r="E45" i="6"/>
  <c r="D45" i="6"/>
  <c r="C45" i="6"/>
  <c r="G44" i="6"/>
  <c r="H44" i="6" s="1"/>
  <c r="H43" i="6"/>
  <c r="H42" i="6"/>
  <c r="H41" i="6"/>
  <c r="H40" i="6"/>
  <c r="G39" i="6"/>
  <c r="H39" i="6" s="1"/>
  <c r="F39" i="6"/>
  <c r="E39" i="6"/>
  <c r="D39" i="6"/>
  <c r="C39" i="6"/>
  <c r="G38" i="6"/>
  <c r="G33" i="6" s="1"/>
  <c r="H37" i="6"/>
  <c r="H36" i="6"/>
  <c r="H35" i="6"/>
  <c r="H34" i="6"/>
  <c r="F33" i="6"/>
  <c r="E33" i="6"/>
  <c r="D33" i="6"/>
  <c r="C33" i="6"/>
  <c r="G32" i="6"/>
  <c r="H32" i="6" s="1"/>
  <c r="H31" i="6"/>
  <c r="H30" i="6"/>
  <c r="H29" i="6"/>
  <c r="H28" i="6"/>
  <c r="G27" i="6"/>
  <c r="H27" i="6" s="1"/>
  <c r="F27" i="6"/>
  <c r="E27" i="6"/>
  <c r="D27" i="6"/>
  <c r="C27" i="6"/>
  <c r="G26" i="6"/>
  <c r="G21" i="6" s="1"/>
  <c r="H25" i="6"/>
  <c r="H24" i="6"/>
  <c r="H23" i="6"/>
  <c r="H22" i="6"/>
  <c r="F21" i="6"/>
  <c r="E21" i="6"/>
  <c r="D21" i="6"/>
  <c r="C21" i="6"/>
  <c r="G20" i="6"/>
  <c r="H20" i="6" s="1"/>
  <c r="H19" i="6"/>
  <c r="H18" i="6"/>
  <c r="H17" i="6"/>
  <c r="H16" i="6"/>
  <c r="G15" i="6"/>
  <c r="F15" i="6"/>
  <c r="E15" i="6"/>
  <c r="E9" i="6" s="1"/>
  <c r="D15" i="6"/>
  <c r="C15" i="6"/>
  <c r="F14" i="6"/>
  <c r="E14" i="6"/>
  <c r="D14" i="6"/>
  <c r="C14" i="6"/>
  <c r="F13" i="6"/>
  <c r="E13" i="6"/>
  <c r="D13" i="6"/>
  <c r="C13" i="6"/>
  <c r="G12" i="6"/>
  <c r="F12" i="6"/>
  <c r="C12" i="6"/>
  <c r="G11" i="6"/>
  <c r="F11" i="6"/>
  <c r="E11" i="6"/>
  <c r="G10" i="6"/>
  <c r="F10" i="6"/>
  <c r="E10" i="6"/>
  <c r="C10" i="6"/>
  <c r="G81" i="5"/>
  <c r="H82" i="5"/>
  <c r="D81" i="5"/>
  <c r="F116" i="5"/>
  <c r="D116" i="5"/>
  <c r="H73" i="5"/>
  <c r="E69" i="5"/>
  <c r="C11" i="5"/>
  <c r="G63" i="5"/>
  <c r="G57" i="5"/>
  <c r="H50" i="5"/>
  <c r="G117" i="5"/>
  <c r="F117" i="5"/>
  <c r="E117" i="5"/>
  <c r="D117" i="5"/>
  <c r="G116" i="5"/>
  <c r="E116" i="5"/>
  <c r="C116" i="5"/>
  <c r="H115" i="5"/>
  <c r="H114" i="5"/>
  <c r="H113" i="5"/>
  <c r="H112" i="5"/>
  <c r="H111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86" i="5"/>
  <c r="H85" i="5"/>
  <c r="H84" i="5"/>
  <c r="H83" i="5"/>
  <c r="C81" i="5"/>
  <c r="H80" i="5"/>
  <c r="H79" i="5"/>
  <c r="H78" i="5"/>
  <c r="H77" i="5"/>
  <c r="H76" i="5"/>
  <c r="G75" i="5"/>
  <c r="F75" i="5"/>
  <c r="E75" i="5"/>
  <c r="D75" i="5"/>
  <c r="C75" i="5"/>
  <c r="H74" i="5"/>
  <c r="H72" i="5"/>
  <c r="H71" i="5"/>
  <c r="H70" i="5"/>
  <c r="G69" i="5"/>
  <c r="F69" i="5"/>
  <c r="D69" i="5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7" i="5"/>
  <c r="H36" i="5"/>
  <c r="H35" i="5"/>
  <c r="H34" i="5"/>
  <c r="F33" i="5"/>
  <c r="E33" i="5"/>
  <c r="D33" i="5"/>
  <c r="C33" i="5"/>
  <c r="H31" i="5"/>
  <c r="H30" i="5"/>
  <c r="H29" i="5"/>
  <c r="H28" i="5"/>
  <c r="F27" i="5"/>
  <c r="E27" i="5"/>
  <c r="D27" i="5"/>
  <c r="C27" i="5"/>
  <c r="G21" i="5"/>
  <c r="H25" i="5"/>
  <c r="H24" i="5"/>
  <c r="H23" i="5"/>
  <c r="H22" i="5"/>
  <c r="F21" i="5"/>
  <c r="E21" i="5"/>
  <c r="D21" i="5"/>
  <c r="C21" i="5"/>
  <c r="H19" i="5"/>
  <c r="H18" i="5"/>
  <c r="H17" i="5"/>
  <c r="H16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G11" i="5"/>
  <c r="F11" i="5"/>
  <c r="E11" i="5"/>
  <c r="G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38" i="5" l="1"/>
  <c r="H32" i="5"/>
  <c r="H20" i="5"/>
  <c r="H57" i="6"/>
  <c r="H12" i="6"/>
  <c r="F9" i="6"/>
  <c r="C9" i="6"/>
  <c r="H69" i="6"/>
  <c r="H21" i="6"/>
  <c r="H33" i="6"/>
  <c r="H13" i="6"/>
  <c r="H15" i="6"/>
  <c r="D81" i="6"/>
  <c r="D9" i="6" s="1"/>
  <c r="H92" i="6"/>
  <c r="H116" i="6" s="1"/>
  <c r="G14" i="6"/>
  <c r="H14" i="6" s="1"/>
  <c r="H84" i="6"/>
  <c r="H26" i="6"/>
  <c r="H38" i="6"/>
  <c r="G57" i="6"/>
  <c r="C75" i="6"/>
  <c r="C11" i="6"/>
  <c r="H11" i="6" s="1"/>
  <c r="G45" i="6"/>
  <c r="G9" i="6" s="1"/>
  <c r="G81" i="6"/>
  <c r="H71" i="6"/>
  <c r="D10" i="6"/>
  <c r="H10" i="6" s="1"/>
  <c r="G75" i="6"/>
  <c r="F81" i="5"/>
  <c r="F9" i="5" s="1"/>
  <c r="F10" i="5"/>
  <c r="H10" i="5" s="1"/>
  <c r="E81" i="5"/>
  <c r="D11" i="5"/>
  <c r="H11" i="5" s="1"/>
  <c r="C12" i="5"/>
  <c r="H12" i="5" s="1"/>
  <c r="H75" i="5"/>
  <c r="H110" i="5"/>
  <c r="H116" i="5" s="1"/>
  <c r="C69" i="5"/>
  <c r="H69" i="5" s="1"/>
  <c r="H68" i="5"/>
  <c r="H63" i="5"/>
  <c r="H62" i="5"/>
  <c r="H57" i="5"/>
  <c r="H51" i="5"/>
  <c r="G45" i="5"/>
  <c r="G14" i="5"/>
  <c r="H14" i="5" s="1"/>
  <c r="H45" i="5"/>
  <c r="H39" i="5"/>
  <c r="H117" i="5"/>
  <c r="H33" i="5"/>
  <c r="C9" i="5"/>
  <c r="E9" i="5"/>
  <c r="H13" i="5"/>
  <c r="D9" i="5"/>
  <c r="H27" i="5"/>
  <c r="G9" i="5"/>
  <c r="H21" i="5"/>
  <c r="H26" i="5"/>
  <c r="H15" i="5"/>
  <c r="H11" i="2"/>
  <c r="H13" i="2"/>
  <c r="H9" i="2"/>
  <c r="H10" i="2"/>
  <c r="H15" i="2"/>
  <c r="H81" i="6" l="1"/>
  <c r="H75" i="6"/>
  <c r="H45" i="6"/>
  <c r="H9" i="6"/>
  <c r="H81" i="5"/>
  <c r="H9" i="5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<sst xmlns="http://schemas.openxmlformats.org/spreadsheetml/2006/main" count="469" uniqueCount="44">
  <si>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</si>
  <si>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</si>
  <si>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</si>
  <si>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</si>
  <si>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</si>
  <si>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</si>
  <si>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</si>
  <si>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</si>
  <si>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</si>
  <si>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</si>
  <si>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</si>
  <si>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</si>
  <si>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</si>
  <si>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</si>
  <si>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</si>
  <si>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</si>
  <si>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</si>
  <si>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</si>
  <si>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</si>
  <si>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</si>
  <si>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</si>
  <si>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</si>
  <si>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</si>
  <si>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</si>
  <si>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</si>
  <si>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</si>
  <si>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</si>
  <si>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</si>
  <si>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</si>
  <si>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</si>
  <si>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</si>
  <si>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</si>
  <si>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</si>
  <si>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</si>
  <si>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</si>
  <si>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</si>
  <si>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</si>
  <si>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</si>
  <si>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</si>
  <si>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</si>
  <si>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31.03.25</t>
  </si>
  <si>
    <t>AGENCY EXPENDITURE 2025/26 - FREEDOM OF INFORMATION REQUESTS</t>
  </si>
  <si>
    <t>2025/26</t>
  </si>
  <si>
    <t>YTD AS AT 31.07.25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</si>
</sst>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164" fontId="0" fillId="0" borderId="3" xfId="0" quotePrefix="1" applyNumberFormat="1" applyBorder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112" activePane="bottomLeft" state="frozen"/>
      <selection pane="bottomLeft" activeCell="G99" sqref="G99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41</v>
      </c>
      <c r="B3" s="1"/>
      <c r="F3" s="63" t="s">
        <v>43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42</v>
      </c>
      <c r="B9" s="38" t="s">
        <v>35</v>
      </c>
      <c r="C9" s="33">
        <f>C15+C21+C27+C33+C39+C45+C51+C57+C63+C69+C75+C81</f>
        <v>1928180.33</v>
      </c>
      <c r="D9" s="33">
        <f t="shared" ref="D9:G9" si="0">D15+D21+D27+D33+D39+D45+D51+D57+D63+D69+D75+D81</f>
        <v>2090512.56</v>
      </c>
      <c r="E9" s="33">
        <f t="shared" si="0"/>
        <v>94042.200000000012</v>
      </c>
      <c r="F9" s="33">
        <f t="shared" si="0"/>
        <v>76218.260000000009</v>
      </c>
      <c r="G9" s="33">
        <f t="shared" si="0"/>
        <v>27354.78</v>
      </c>
      <c r="H9" s="34">
        <f>SUM(C9:G9)</f>
        <v>4216308.1300000008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1746521.98</v>
      </c>
      <c r="D10" s="6">
        <f t="shared" si="1"/>
        <v>534334.05999999994</v>
      </c>
      <c r="E10" s="6">
        <f t="shared" si="1"/>
        <v>17712.699999999997</v>
      </c>
      <c r="F10" s="6">
        <f t="shared" si="1"/>
        <v>12847.43</v>
      </c>
      <c r="G10" s="6">
        <f t="shared" si="1"/>
        <v>0</v>
      </c>
      <c r="H10" s="7">
        <f>SUM(C10:G10)</f>
        <v>2311416.1700000004</v>
      </c>
    </row>
    <row r="11" spans="1:8" ht="15" customHeight="1" x14ac:dyDescent="0.35">
      <c r="A11" s="24"/>
      <c r="B11" s="36" t="s">
        <v>26</v>
      </c>
      <c r="C11" s="27">
        <f t="shared" si="1"/>
        <v>93182.35</v>
      </c>
      <c r="D11" s="27">
        <f t="shared" si="1"/>
        <v>1209689.32</v>
      </c>
      <c r="E11" s="27">
        <f t="shared" si="1"/>
        <v>34298.730000000003</v>
      </c>
      <c r="F11" s="27">
        <f t="shared" si="1"/>
        <v>54023.760000000009</v>
      </c>
      <c r="G11" s="27">
        <f t="shared" si="1"/>
        <v>0</v>
      </c>
      <c r="H11" s="7">
        <f t="shared" ref="H11:H14" si="2">SUM(C11:G11)</f>
        <v>1391194.1600000001</v>
      </c>
    </row>
    <row r="12" spans="1:8" ht="15" customHeight="1" x14ac:dyDescent="0.35">
      <c r="A12" s="24"/>
      <c r="B12" s="36" t="s">
        <v>21</v>
      </c>
      <c r="C12" s="27">
        <f t="shared" si="1"/>
        <v>88476</v>
      </c>
      <c r="D12" s="27">
        <f t="shared" si="1"/>
        <v>302176.54000000004</v>
      </c>
      <c r="E12" s="27">
        <f t="shared" si="1"/>
        <v>42030.770000000004</v>
      </c>
      <c r="F12" s="27">
        <f t="shared" si="1"/>
        <v>8198.0400000000009</v>
      </c>
      <c r="G12" s="27">
        <f t="shared" si="1"/>
        <v>0</v>
      </c>
      <c r="H12" s="7">
        <f t="shared" si="2"/>
        <v>440881.35000000003</v>
      </c>
    </row>
    <row r="13" spans="1:8" ht="15" customHeight="1" x14ac:dyDescent="0.35">
      <c r="A13" s="24"/>
      <c r="B13" s="36" t="s">
        <v>22</v>
      </c>
      <c r="C13" s="27">
        <f t="shared" si="1"/>
        <v>0</v>
      </c>
      <c r="D13" s="27">
        <f t="shared" si="1"/>
        <v>44312.639999999999</v>
      </c>
      <c r="E13" s="27">
        <f t="shared" si="1"/>
        <v>0</v>
      </c>
      <c r="F13" s="27">
        <f t="shared" si="1"/>
        <v>1149.03</v>
      </c>
      <c r="G13" s="27">
        <f t="shared" si="1"/>
        <v>0</v>
      </c>
      <c r="H13" s="7">
        <f t="shared" si="2"/>
        <v>45461.67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27354.78</v>
      </c>
      <c r="H14" s="28">
        <f t="shared" si="2"/>
        <v>27354.78</v>
      </c>
    </row>
    <row r="15" spans="1:8" s="22" customFormat="1" ht="15" customHeight="1" x14ac:dyDescent="0.35">
      <c r="A15" s="32">
        <v>45748</v>
      </c>
      <c r="B15" s="38" t="s">
        <v>38</v>
      </c>
      <c r="C15" s="33">
        <f>SUM(C16:C20)</f>
        <v>487806.7</v>
      </c>
      <c r="D15" s="33">
        <f t="shared" ref="D15:G15" si="3">SUM(D16:D20)</f>
        <v>628432.65000000014</v>
      </c>
      <c r="E15" s="33">
        <f t="shared" si="3"/>
        <v>47368.93</v>
      </c>
      <c r="F15" s="33">
        <f t="shared" si="3"/>
        <v>33366.100000000006</v>
      </c>
      <c r="G15" s="33">
        <f t="shared" si="3"/>
        <v>5784.7999999999993</v>
      </c>
      <c r="H15" s="34">
        <f>SUM(C15:G15)</f>
        <v>1202759.1800000002</v>
      </c>
    </row>
    <row r="16" spans="1:8" ht="15" customHeight="1" x14ac:dyDescent="0.35">
      <c r="A16" s="24"/>
      <c r="B16" s="35" t="s">
        <v>27</v>
      </c>
      <c r="C16" s="6">
        <v>435710.06</v>
      </c>
      <c r="D16" s="6">
        <v>167431.63999999998</v>
      </c>
      <c r="E16" s="6">
        <v>10935.249999999998</v>
      </c>
      <c r="F16" s="6">
        <v>1624.07</v>
      </c>
      <c r="G16" s="6"/>
      <c r="H16" s="7">
        <f>SUM(C16:G16)</f>
        <v>615701.0199999999</v>
      </c>
    </row>
    <row r="17" spans="1:8" ht="15" customHeight="1" x14ac:dyDescent="0.35">
      <c r="A17" s="24"/>
      <c r="B17" s="36" t="s">
        <v>26</v>
      </c>
      <c r="C17" s="27">
        <v>30016.639999999999</v>
      </c>
      <c r="D17" s="27">
        <v>358026.49000000011</v>
      </c>
      <c r="E17" s="27">
        <v>27367.100000000002</v>
      </c>
      <c r="F17" s="27">
        <v>31345.490000000005</v>
      </c>
      <c r="G17" s="27"/>
      <c r="H17" s="7">
        <f t="shared" ref="H17:H80" si="4">SUM(C17:G17)</f>
        <v>446755.72000000009</v>
      </c>
    </row>
    <row r="18" spans="1:8" ht="15" customHeight="1" x14ac:dyDescent="0.35">
      <c r="A18" s="24"/>
      <c r="B18" s="36" t="s">
        <v>21</v>
      </c>
      <c r="C18" s="27">
        <v>22080</v>
      </c>
      <c r="D18" s="27">
        <v>94200.4</v>
      </c>
      <c r="E18" s="27">
        <v>9066.58</v>
      </c>
      <c r="F18" s="27"/>
      <c r="G18" s="27"/>
      <c r="H18" s="7">
        <f t="shared" si="4"/>
        <v>125346.98</v>
      </c>
    </row>
    <row r="19" spans="1:8" ht="15" customHeight="1" x14ac:dyDescent="0.35">
      <c r="A19" s="24"/>
      <c r="B19" s="36" t="s">
        <v>22</v>
      </c>
      <c r="C19" s="27"/>
      <c r="D19" s="27">
        <v>8774.1200000000008</v>
      </c>
      <c r="E19" s="27"/>
      <c r="F19" s="27">
        <v>396.54</v>
      </c>
      <c r="G19" s="27"/>
      <c r="H19" s="7">
        <f t="shared" si="4"/>
        <v>9170.6600000000017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/>
      <c r="G20" s="8">
        <f>4552.82+1231.98</f>
        <v>5784.7999999999993</v>
      </c>
      <c r="H20" s="28">
        <f t="shared" si="4"/>
        <v>5784.7999999999993</v>
      </c>
    </row>
    <row r="21" spans="1:8" ht="15" customHeight="1" x14ac:dyDescent="0.35">
      <c r="A21" s="32">
        <v>45778</v>
      </c>
      <c r="B21" s="38" t="s">
        <v>38</v>
      </c>
      <c r="C21" s="33">
        <f>SUM(C22:C26)</f>
        <v>493114.39</v>
      </c>
      <c r="D21" s="33">
        <f t="shared" ref="D21:G21" si="5">SUM(D22:D26)</f>
        <v>538745.35</v>
      </c>
      <c r="E21" s="33">
        <f t="shared" si="5"/>
        <v>20244.36</v>
      </c>
      <c r="F21" s="33">
        <f t="shared" si="5"/>
        <v>12707.72</v>
      </c>
      <c r="G21" s="33">
        <f t="shared" si="5"/>
        <v>3924.6400000000003</v>
      </c>
      <c r="H21" s="34">
        <f t="shared" si="4"/>
        <v>1068736.46</v>
      </c>
    </row>
    <row r="22" spans="1:8" ht="15" customHeight="1" x14ac:dyDescent="0.35">
      <c r="A22" s="24"/>
      <c r="B22" s="35" t="s">
        <v>27</v>
      </c>
      <c r="C22" s="6">
        <v>454860.88</v>
      </c>
      <c r="D22" s="6">
        <v>122579.58</v>
      </c>
      <c r="E22" s="6">
        <v>8645.43</v>
      </c>
      <c r="F22" s="6">
        <v>-330.75</v>
      </c>
      <c r="G22" s="6"/>
      <c r="H22" s="7">
        <f t="shared" si="4"/>
        <v>585755.14</v>
      </c>
    </row>
    <row r="23" spans="1:8" ht="15" customHeight="1" x14ac:dyDescent="0.35">
      <c r="A23" s="24"/>
      <c r="B23" s="36" t="s">
        <v>26</v>
      </c>
      <c r="C23" s="27">
        <v>16029.51</v>
      </c>
      <c r="D23" s="27">
        <v>328821.96999999997</v>
      </c>
      <c r="E23" s="27">
        <v>-2573.67</v>
      </c>
      <c r="F23" s="27">
        <v>11650.58</v>
      </c>
      <c r="G23" s="27"/>
      <c r="H23" s="7">
        <f t="shared" si="4"/>
        <v>353928.39</v>
      </c>
    </row>
    <row r="24" spans="1:8" ht="15" customHeight="1" x14ac:dyDescent="0.35">
      <c r="A24" s="24"/>
      <c r="B24" s="36" t="s">
        <v>21</v>
      </c>
      <c r="C24" s="27">
        <v>22224</v>
      </c>
      <c r="D24" s="27">
        <v>69939.67</v>
      </c>
      <c r="E24" s="27">
        <v>14172.6</v>
      </c>
      <c r="F24" s="27">
        <v>1387.89</v>
      </c>
      <c r="G24" s="27"/>
      <c r="H24" s="7">
        <f t="shared" si="4"/>
        <v>107724.16</v>
      </c>
    </row>
    <row r="25" spans="1:8" ht="15" customHeight="1" x14ac:dyDescent="0.35">
      <c r="A25" s="24"/>
      <c r="B25" s="36" t="s">
        <v>22</v>
      </c>
      <c r="C25" s="27"/>
      <c r="D25" s="27">
        <v>16262.16</v>
      </c>
      <c r="E25" s="27"/>
      <c r="F25" s="27"/>
      <c r="G25" s="27"/>
      <c r="H25" s="7">
        <f t="shared" si="4"/>
        <v>16262.16</v>
      </c>
    </row>
    <row r="26" spans="1:8" ht="15" customHeight="1" thickBot="1" x14ac:dyDescent="0.4">
      <c r="A26" s="10"/>
      <c r="B26" s="37" t="s">
        <v>28</v>
      </c>
      <c r="C26" s="8"/>
      <c r="D26" s="8">
        <v>1141.97</v>
      </c>
      <c r="E26" s="8"/>
      <c r="F26" s="8"/>
      <c r="G26" s="8">
        <f>2122.32+1802.32</f>
        <v>3924.6400000000003</v>
      </c>
      <c r="H26" s="28">
        <f t="shared" si="4"/>
        <v>5066.6100000000006</v>
      </c>
    </row>
    <row r="27" spans="1:8" ht="15" customHeight="1" x14ac:dyDescent="0.35">
      <c r="A27" s="32">
        <v>45809</v>
      </c>
      <c r="B27" s="38" t="s">
        <v>38</v>
      </c>
      <c r="C27" s="33">
        <f>SUM(C28:C32)</f>
        <v>456352.61000000004</v>
      </c>
      <c r="D27" s="33">
        <f t="shared" ref="D27:G27" si="6">SUM(D28:D32)</f>
        <v>474645.68000000005</v>
      </c>
      <c r="E27" s="33">
        <f t="shared" si="6"/>
        <v>30842.47</v>
      </c>
      <c r="F27" s="33">
        <f t="shared" si="6"/>
        <v>15647.89</v>
      </c>
      <c r="G27" s="33">
        <f t="shared" si="6"/>
        <v>7431.8600000000006</v>
      </c>
      <c r="H27" s="34">
        <f t="shared" si="4"/>
        <v>984920.51</v>
      </c>
    </row>
    <row r="28" spans="1:8" ht="15" customHeight="1" x14ac:dyDescent="0.35">
      <c r="A28" s="24"/>
      <c r="B28" s="35" t="s">
        <v>27</v>
      </c>
      <c r="C28" s="6">
        <v>411288.84</v>
      </c>
      <c r="D28" s="6">
        <v>118326.49</v>
      </c>
      <c r="E28" s="6">
        <v>14861.02</v>
      </c>
      <c r="F28" s="6">
        <v>3789.69</v>
      </c>
      <c r="G28" s="6"/>
      <c r="H28" s="7">
        <f t="shared" si="4"/>
        <v>548266.04</v>
      </c>
    </row>
    <row r="29" spans="1:8" ht="15" customHeight="1" x14ac:dyDescent="0.35">
      <c r="A29" s="24"/>
      <c r="B29" s="36" t="s">
        <v>26</v>
      </c>
      <c r="C29" s="27">
        <v>22971.77</v>
      </c>
      <c r="D29" s="27">
        <v>264436.31</v>
      </c>
      <c r="E29" s="27">
        <v>6450.36</v>
      </c>
      <c r="F29" s="27">
        <v>7377.91</v>
      </c>
      <c r="G29" s="27"/>
      <c r="H29" s="7">
        <f t="shared" si="4"/>
        <v>301236.34999999998</v>
      </c>
    </row>
    <row r="30" spans="1:8" ht="15" customHeight="1" x14ac:dyDescent="0.35">
      <c r="A30" s="24"/>
      <c r="B30" s="36" t="s">
        <v>21</v>
      </c>
      <c r="C30" s="27">
        <v>22092</v>
      </c>
      <c r="D30" s="27">
        <v>75920.13</v>
      </c>
      <c r="E30" s="27">
        <v>9531.09</v>
      </c>
      <c r="F30" s="27">
        <v>3875.54</v>
      </c>
      <c r="G30" s="27"/>
      <c r="H30" s="7">
        <f t="shared" si="4"/>
        <v>111418.76</v>
      </c>
    </row>
    <row r="31" spans="1:8" ht="15" customHeight="1" x14ac:dyDescent="0.35">
      <c r="A31" s="24"/>
      <c r="B31" s="36" t="s">
        <v>22</v>
      </c>
      <c r="C31" s="27"/>
      <c r="D31" s="27">
        <v>17104.72</v>
      </c>
      <c r="E31" s="27"/>
      <c r="F31" s="27">
        <v>604.75</v>
      </c>
      <c r="G31" s="27"/>
      <c r="H31" s="7">
        <f t="shared" si="4"/>
        <v>17709.47</v>
      </c>
    </row>
    <row r="32" spans="1:8" ht="15" customHeight="1" thickBot="1" x14ac:dyDescent="0.4">
      <c r="A32" s="10"/>
      <c r="B32" s="37" t="s">
        <v>28</v>
      </c>
      <c r="C32" s="8"/>
      <c r="D32" s="8">
        <v>-1141.97</v>
      </c>
      <c r="E32" s="8"/>
      <c r="F32" s="8"/>
      <c r="G32" s="8">
        <f>1083.6+5631.58+2116.68-1400</f>
        <v>7431.8600000000006</v>
      </c>
      <c r="H32" s="28">
        <f t="shared" si="4"/>
        <v>6289.89</v>
      </c>
    </row>
    <row r="33" spans="1:8" ht="15" customHeight="1" x14ac:dyDescent="0.35">
      <c r="A33" s="32">
        <v>45839</v>
      </c>
      <c r="B33" s="38" t="s">
        <v>38</v>
      </c>
      <c r="C33" s="33">
        <f>SUM(C34:C38)</f>
        <v>490906.63</v>
      </c>
      <c r="D33" s="33">
        <f t="shared" ref="D33:G33" si="7">SUM(D34:D38)</f>
        <v>448688.88</v>
      </c>
      <c r="E33" s="33">
        <f t="shared" si="7"/>
        <v>-4413.5599999999995</v>
      </c>
      <c r="F33" s="33">
        <f t="shared" si="7"/>
        <v>14496.550000000001</v>
      </c>
      <c r="G33" s="33">
        <f t="shared" si="7"/>
        <v>10213.48</v>
      </c>
      <c r="H33" s="34">
        <f t="shared" si="4"/>
        <v>959891.98</v>
      </c>
    </row>
    <row r="34" spans="1:8" ht="15" customHeight="1" x14ac:dyDescent="0.35">
      <c r="A34" s="24"/>
      <c r="B34" s="35" t="s">
        <v>27</v>
      </c>
      <c r="C34" s="6">
        <v>444662.2</v>
      </c>
      <c r="D34" s="6">
        <v>125996.35</v>
      </c>
      <c r="E34" s="6">
        <v>-16729</v>
      </c>
      <c r="F34" s="6">
        <v>7764.42</v>
      </c>
      <c r="G34" s="6"/>
      <c r="H34" s="7">
        <f t="shared" si="4"/>
        <v>561693.97000000009</v>
      </c>
    </row>
    <row r="35" spans="1:8" ht="15" customHeight="1" x14ac:dyDescent="0.35">
      <c r="A35" s="24"/>
      <c r="B35" s="36" t="s">
        <v>26</v>
      </c>
      <c r="C35" s="27">
        <v>24164.43</v>
      </c>
      <c r="D35" s="27">
        <v>258404.55</v>
      </c>
      <c r="E35" s="27">
        <v>3054.94</v>
      </c>
      <c r="F35" s="27">
        <v>3649.78</v>
      </c>
      <c r="G35" s="27"/>
      <c r="H35" s="7">
        <f t="shared" si="4"/>
        <v>289273.7</v>
      </c>
    </row>
    <row r="36" spans="1:8" ht="15" customHeight="1" x14ac:dyDescent="0.35">
      <c r="A36" s="24"/>
      <c r="B36" s="36" t="s">
        <v>21</v>
      </c>
      <c r="C36" s="27">
        <v>22080</v>
      </c>
      <c r="D36" s="27">
        <v>62116.34</v>
      </c>
      <c r="E36" s="27">
        <v>9260.5</v>
      </c>
      <c r="F36" s="27">
        <v>2934.61</v>
      </c>
      <c r="G36" s="27"/>
      <c r="H36" s="7">
        <f t="shared" si="4"/>
        <v>96391.45</v>
      </c>
    </row>
    <row r="37" spans="1:8" ht="15" customHeight="1" x14ac:dyDescent="0.35">
      <c r="A37" s="24"/>
      <c r="B37" s="36" t="s">
        <v>22</v>
      </c>
      <c r="C37" s="27"/>
      <c r="D37" s="27">
        <v>2171.64</v>
      </c>
      <c r="E37" s="27"/>
      <c r="F37" s="27">
        <v>147.74</v>
      </c>
      <c r="G37" s="27"/>
      <c r="H37" s="7">
        <f t="shared" si="4"/>
        <v>2319.38</v>
      </c>
    </row>
    <row r="38" spans="1:8" ht="15" customHeight="1" thickBot="1" x14ac:dyDescent="0.4">
      <c r="A38" s="10"/>
      <c r="B38" s="37" t="s">
        <v>28</v>
      </c>
      <c r="C38" s="8"/>
      <c r="D38" s="8"/>
      <c r="E38" s="8"/>
      <c r="F38" s="8"/>
      <c r="G38" s="8">
        <f>5418.34+2853.68+1941.46</f>
        <v>10213.48</v>
      </c>
      <c r="H38" s="28">
        <f t="shared" si="4"/>
        <v>10213.48</v>
      </c>
    </row>
    <row r="39" spans="1:8" ht="15" customHeight="1" x14ac:dyDescent="0.35">
      <c r="A39" s="32">
        <v>45870</v>
      </c>
      <c r="B39" s="38" t="s">
        <v>38</v>
      </c>
      <c r="C39" s="33">
        <f>SUM(C40:C44)</f>
        <v>0</v>
      </c>
      <c r="D39" s="33">
        <f t="shared" ref="D39:G39" si="8">SUM(D40:D44)</f>
        <v>0</v>
      </c>
      <c r="E39" s="33">
        <f t="shared" si="8"/>
        <v>0</v>
      </c>
      <c r="F39" s="33">
        <f t="shared" si="8"/>
        <v>0</v>
      </c>
      <c r="G39" s="33">
        <f t="shared" si="8"/>
        <v>0</v>
      </c>
      <c r="H39" s="34">
        <f t="shared" si="4"/>
        <v>0</v>
      </c>
    </row>
    <row r="40" spans="1:8" ht="15" customHeight="1" x14ac:dyDescent="0.35">
      <c r="A40" s="24"/>
      <c r="B40" s="35" t="s">
        <v>27</v>
      </c>
      <c r="C40" s="6"/>
      <c r="D40" s="6"/>
      <c r="E40" s="6"/>
      <c r="F40" s="6"/>
      <c r="G40" s="6"/>
      <c r="H40" s="7">
        <f t="shared" si="4"/>
        <v>0</v>
      </c>
    </row>
    <row r="41" spans="1:8" ht="15" customHeight="1" x14ac:dyDescent="0.35">
      <c r="A41" s="24"/>
      <c r="B41" s="36" t="s">
        <v>26</v>
      </c>
      <c r="C41" s="27"/>
      <c r="D41" s="27"/>
      <c r="E41" s="27"/>
      <c r="F41" s="27"/>
      <c r="G41" s="27"/>
      <c r="H41" s="7">
        <f t="shared" si="4"/>
        <v>0</v>
      </c>
    </row>
    <row r="42" spans="1:8" ht="15" customHeight="1" x14ac:dyDescent="0.35">
      <c r="A42" s="24"/>
      <c r="B42" s="36" t="s">
        <v>21</v>
      </c>
      <c r="C42" s="27"/>
      <c r="D42" s="27"/>
      <c r="E42" s="27"/>
      <c r="F42" s="27"/>
      <c r="G42" s="27"/>
      <c r="H42" s="7">
        <f t="shared" si="4"/>
        <v>0</v>
      </c>
    </row>
    <row r="43" spans="1:8" ht="15" customHeight="1" x14ac:dyDescent="0.35">
      <c r="A43" s="24"/>
      <c r="B43" s="36" t="s">
        <v>22</v>
      </c>
      <c r="C43" s="27"/>
      <c r="D43" s="27"/>
      <c r="E43" s="27"/>
      <c r="F43" s="27"/>
      <c r="G43" s="27"/>
      <c r="H43" s="7">
        <f t="shared" si="4"/>
        <v>0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/>
      <c r="H44" s="28">
        <f t="shared" si="4"/>
        <v>0</v>
      </c>
    </row>
    <row r="45" spans="1:8" ht="15" customHeight="1" x14ac:dyDescent="0.35">
      <c r="A45" s="32">
        <v>45901</v>
      </c>
      <c r="B45" s="38" t="s">
        <v>38</v>
      </c>
      <c r="C45" s="33">
        <f>SUM(C46:C50)</f>
        <v>0</v>
      </c>
      <c r="D45" s="33">
        <f t="shared" ref="D45:G45" si="9">SUM(D46:D50)</f>
        <v>0</v>
      </c>
      <c r="E45" s="33">
        <f t="shared" si="9"/>
        <v>0</v>
      </c>
      <c r="F45" s="33">
        <f t="shared" si="9"/>
        <v>0</v>
      </c>
      <c r="G45" s="33">
        <f t="shared" si="9"/>
        <v>0</v>
      </c>
      <c r="H45" s="34">
        <f t="shared" si="4"/>
        <v>0</v>
      </c>
    </row>
    <row r="46" spans="1:8" ht="15" customHeight="1" x14ac:dyDescent="0.35">
      <c r="A46" s="24"/>
      <c r="B46" s="35" t="s">
        <v>27</v>
      </c>
      <c r="C46" s="6"/>
      <c r="D46" s="6"/>
      <c r="E46" s="6"/>
      <c r="F46" s="6"/>
      <c r="G46" s="6"/>
      <c r="H46" s="7">
        <f t="shared" si="4"/>
        <v>0</v>
      </c>
    </row>
    <row r="47" spans="1:8" ht="15" customHeight="1" x14ac:dyDescent="0.35">
      <c r="A47" s="24"/>
      <c r="B47" s="36" t="s">
        <v>26</v>
      </c>
      <c r="C47" s="27"/>
      <c r="D47" s="27"/>
      <c r="E47" s="27"/>
      <c r="F47" s="27"/>
      <c r="G47" s="27"/>
      <c r="H47" s="7">
        <f t="shared" si="4"/>
        <v>0</v>
      </c>
    </row>
    <row r="48" spans="1:8" ht="15" customHeight="1" x14ac:dyDescent="0.35">
      <c r="A48" s="24"/>
      <c r="B48" s="36" t="s">
        <v>21</v>
      </c>
      <c r="C48" s="27"/>
      <c r="D48" s="27"/>
      <c r="E48" s="27"/>
      <c r="F48" s="27"/>
      <c r="G48" s="27"/>
      <c r="H48" s="7">
        <f t="shared" si="4"/>
        <v>0</v>
      </c>
    </row>
    <row r="49" spans="1:8" ht="15" customHeight="1" x14ac:dyDescent="0.35">
      <c r="A49" s="24"/>
      <c r="B49" s="36" t="s">
        <v>22</v>
      </c>
      <c r="C49" s="27"/>
      <c r="D49" s="27"/>
      <c r="E49" s="27"/>
      <c r="F49" s="27"/>
      <c r="G49" s="27"/>
      <c r="H49" s="7">
        <f t="shared" si="4"/>
        <v>0</v>
      </c>
    </row>
    <row r="50" spans="1:8" ht="15" customHeight="1" thickBot="1" x14ac:dyDescent="0.4">
      <c r="A50" s="10"/>
      <c r="B50" s="37" t="s">
        <v>28</v>
      </c>
      <c r="C50" s="8"/>
      <c r="D50" s="8"/>
      <c r="E50" s="8"/>
      <c r="F50" s="8"/>
      <c r="G50" s="8"/>
      <c r="H50" s="28">
        <f t="shared" si="4"/>
        <v>0</v>
      </c>
    </row>
    <row r="51" spans="1:8" ht="15" customHeight="1" x14ac:dyDescent="0.35">
      <c r="A51" s="32">
        <v>45931</v>
      </c>
      <c r="B51" s="38" t="s">
        <v>38</v>
      </c>
      <c r="C51" s="33">
        <f>SUM(C52:C56)</f>
        <v>0</v>
      </c>
      <c r="D51" s="33">
        <f t="shared" ref="D51:G51" si="10">SUM(D52:D56)</f>
        <v>0</v>
      </c>
      <c r="E51" s="33">
        <f t="shared" si="10"/>
        <v>0</v>
      </c>
      <c r="F51" s="33">
        <f t="shared" si="10"/>
        <v>0</v>
      </c>
      <c r="G51" s="33">
        <f t="shared" si="10"/>
        <v>0</v>
      </c>
      <c r="H51" s="34">
        <f t="shared" si="4"/>
        <v>0</v>
      </c>
    </row>
    <row r="52" spans="1:8" ht="15" customHeight="1" x14ac:dyDescent="0.35">
      <c r="A52" s="24"/>
      <c r="B52" s="35" t="s">
        <v>27</v>
      </c>
      <c r="C52" s="6"/>
      <c r="D52" s="6"/>
      <c r="E52" s="6"/>
      <c r="F52" s="6"/>
      <c r="G52" s="6"/>
      <c r="H52" s="7">
        <f t="shared" si="4"/>
        <v>0</v>
      </c>
    </row>
    <row r="53" spans="1:8" ht="15" customHeight="1" x14ac:dyDescent="0.35">
      <c r="A53" s="24"/>
      <c r="B53" s="36" t="s">
        <v>26</v>
      </c>
      <c r="C53" s="27"/>
      <c r="D53" s="27"/>
      <c r="E53" s="27"/>
      <c r="F53" s="27"/>
      <c r="G53" s="27"/>
      <c r="H53" s="7">
        <f t="shared" si="4"/>
        <v>0</v>
      </c>
    </row>
    <row r="54" spans="1:8" ht="15" customHeight="1" x14ac:dyDescent="0.35">
      <c r="A54" s="24"/>
      <c r="B54" s="36" t="s">
        <v>21</v>
      </c>
      <c r="C54" s="27"/>
      <c r="D54" s="27"/>
      <c r="E54" s="27"/>
      <c r="F54" s="27"/>
      <c r="G54" s="27"/>
      <c r="H54" s="7">
        <f t="shared" si="4"/>
        <v>0</v>
      </c>
    </row>
    <row r="55" spans="1:8" ht="15" customHeight="1" x14ac:dyDescent="0.35">
      <c r="A55" s="24"/>
      <c r="B55" s="36" t="s">
        <v>22</v>
      </c>
      <c r="C55" s="27"/>
      <c r="D55" s="27"/>
      <c r="E55" s="27"/>
      <c r="F55" s="27"/>
      <c r="G55" s="27"/>
      <c r="H55" s="7">
        <f t="shared" si="4"/>
        <v>0</v>
      </c>
    </row>
    <row r="56" spans="1:8" ht="15" customHeight="1" thickBot="1" x14ac:dyDescent="0.4">
      <c r="A56" s="10"/>
      <c r="B56" s="37" t="s">
        <v>28</v>
      </c>
      <c r="C56" s="8"/>
      <c r="D56" s="8"/>
      <c r="E56" s="8"/>
      <c r="F56" s="8"/>
      <c r="G56" s="8"/>
      <c r="H56" s="28">
        <f t="shared" si="4"/>
        <v>0</v>
      </c>
    </row>
    <row r="57" spans="1:8" ht="15" customHeight="1" x14ac:dyDescent="0.35">
      <c r="A57" s="32">
        <v>45962</v>
      </c>
      <c r="B57" s="38" t="s">
        <v>38</v>
      </c>
      <c r="C57" s="33">
        <f>SUM(C58:C62)</f>
        <v>0</v>
      </c>
      <c r="D57" s="33">
        <f t="shared" ref="D57:G57" si="11">SUM(D58:D62)</f>
        <v>0</v>
      </c>
      <c r="E57" s="33">
        <f t="shared" si="11"/>
        <v>0</v>
      </c>
      <c r="F57" s="33">
        <f t="shared" si="11"/>
        <v>0</v>
      </c>
      <c r="G57" s="33">
        <f t="shared" si="11"/>
        <v>0</v>
      </c>
      <c r="H57" s="34">
        <f t="shared" si="4"/>
        <v>0</v>
      </c>
    </row>
    <row r="58" spans="1:8" ht="15" customHeight="1" x14ac:dyDescent="0.35">
      <c r="A58" s="24"/>
      <c r="B58" s="35" t="s">
        <v>27</v>
      </c>
      <c r="C58" s="6"/>
      <c r="D58" s="6"/>
      <c r="E58" s="6"/>
      <c r="F58" s="6"/>
      <c r="G58" s="6"/>
      <c r="H58" s="7">
        <f t="shared" si="4"/>
        <v>0</v>
      </c>
    </row>
    <row r="59" spans="1:8" ht="15" customHeight="1" x14ac:dyDescent="0.35">
      <c r="A59" s="24"/>
      <c r="B59" s="36" t="s">
        <v>26</v>
      </c>
      <c r="C59" s="27"/>
      <c r="D59" s="27"/>
      <c r="E59" s="27"/>
      <c r="F59" s="27"/>
      <c r="G59" s="27"/>
      <c r="H59" s="7">
        <f t="shared" si="4"/>
        <v>0</v>
      </c>
    </row>
    <row r="60" spans="1:8" ht="15" customHeight="1" x14ac:dyDescent="0.35">
      <c r="A60" s="24"/>
      <c r="B60" s="36" t="s">
        <v>21</v>
      </c>
      <c r="C60" s="27"/>
      <c r="D60" s="27"/>
      <c r="E60" s="27"/>
      <c r="F60" s="27"/>
      <c r="G60" s="27"/>
      <c r="H60" s="7">
        <f t="shared" si="4"/>
        <v>0</v>
      </c>
    </row>
    <row r="61" spans="1:8" ht="15" customHeight="1" x14ac:dyDescent="0.35">
      <c r="A61" s="24"/>
      <c r="B61" s="36" t="s">
        <v>22</v>
      </c>
      <c r="C61" s="27"/>
      <c r="D61" s="27"/>
      <c r="E61" s="27"/>
      <c r="F61" s="27"/>
      <c r="G61" s="27"/>
      <c r="H61" s="7">
        <f t="shared" si="4"/>
        <v>0</v>
      </c>
    </row>
    <row r="62" spans="1:8" ht="15" customHeight="1" thickBot="1" x14ac:dyDescent="0.4">
      <c r="A62" s="10"/>
      <c r="B62" s="37" t="s">
        <v>28</v>
      </c>
      <c r="C62" s="8"/>
      <c r="D62" s="8"/>
      <c r="E62" s="8"/>
      <c r="F62" s="8"/>
      <c r="G62" s="8"/>
      <c r="H62" s="28">
        <f t="shared" si="4"/>
        <v>0</v>
      </c>
    </row>
    <row r="63" spans="1:8" ht="15" customHeight="1" x14ac:dyDescent="0.35">
      <c r="A63" s="32">
        <v>45992</v>
      </c>
      <c r="B63" s="38" t="s">
        <v>38</v>
      </c>
      <c r="C63" s="33">
        <f>SUM(C64:C68)</f>
        <v>0</v>
      </c>
      <c r="D63" s="33">
        <f t="shared" ref="D63:G63" si="12">SUM(D64:D68)</f>
        <v>0</v>
      </c>
      <c r="E63" s="33">
        <f t="shared" si="12"/>
        <v>0</v>
      </c>
      <c r="F63" s="33">
        <f t="shared" si="12"/>
        <v>0</v>
      </c>
      <c r="G63" s="33">
        <f t="shared" si="12"/>
        <v>0</v>
      </c>
      <c r="H63" s="34">
        <f t="shared" si="4"/>
        <v>0</v>
      </c>
    </row>
    <row r="64" spans="1:8" ht="15" customHeight="1" x14ac:dyDescent="0.35">
      <c r="A64" s="24"/>
      <c r="B64" s="35" t="s">
        <v>27</v>
      </c>
      <c r="C64" s="6"/>
      <c r="D64" s="6"/>
      <c r="E64" s="6"/>
      <c r="F64" s="6"/>
      <c r="G64" s="6"/>
      <c r="H64" s="7">
        <f t="shared" si="4"/>
        <v>0</v>
      </c>
    </row>
    <row r="65" spans="1:8" ht="15" customHeight="1" x14ac:dyDescent="0.35">
      <c r="A65" s="24"/>
      <c r="B65" s="36" t="s">
        <v>26</v>
      </c>
      <c r="C65" s="27"/>
      <c r="D65" s="27"/>
      <c r="E65" s="27"/>
      <c r="F65" s="27"/>
      <c r="G65" s="27"/>
      <c r="H65" s="7">
        <f t="shared" si="4"/>
        <v>0</v>
      </c>
    </row>
    <row r="66" spans="1:8" ht="15" customHeight="1" x14ac:dyDescent="0.35">
      <c r="A66" s="24"/>
      <c r="B66" s="36" t="s">
        <v>21</v>
      </c>
      <c r="C66" s="27"/>
      <c r="D66" s="27"/>
      <c r="E66" s="27"/>
      <c r="F66" s="27"/>
      <c r="G66" s="27"/>
      <c r="H66" s="7">
        <f t="shared" si="4"/>
        <v>0</v>
      </c>
    </row>
    <row r="67" spans="1:8" ht="15" customHeight="1" x14ac:dyDescent="0.35">
      <c r="A67" s="24"/>
      <c r="B67" s="36" t="s">
        <v>22</v>
      </c>
      <c r="C67" s="27"/>
      <c r="D67" s="27"/>
      <c r="E67" s="27"/>
      <c r="F67" s="27"/>
      <c r="G67" s="27"/>
      <c r="H67" s="7">
        <f t="shared" si="4"/>
        <v>0</v>
      </c>
    </row>
    <row r="68" spans="1:8" ht="15" customHeight="1" thickBot="1" x14ac:dyDescent="0.4">
      <c r="A68" s="10"/>
      <c r="B68" s="37" t="s">
        <v>28</v>
      </c>
      <c r="C68" s="8"/>
      <c r="D68" s="8"/>
      <c r="E68" s="8"/>
      <c r="F68" s="8"/>
      <c r="G68" s="8"/>
      <c r="H68" s="28">
        <f t="shared" si="4"/>
        <v>0</v>
      </c>
    </row>
    <row r="69" spans="1:8" ht="15" customHeight="1" x14ac:dyDescent="0.35">
      <c r="A69" s="32">
        <v>46023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46054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46082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45748</v>
      </c>
      <c r="B92" s="3" t="s">
        <v>7</v>
      </c>
      <c r="C92" s="4">
        <f>487806.7</f>
        <v>487806.7</v>
      </c>
      <c r="D92" s="4">
        <v>628432.65</v>
      </c>
      <c r="E92" s="4">
        <v>47368.93</v>
      </c>
      <c r="F92" s="4">
        <v>33366.1</v>
      </c>
      <c r="G92" s="4">
        <v>5784.8</v>
      </c>
      <c r="H92" s="61">
        <f t="shared" ref="H92:H115" si="17">SUM(C92:G92)</f>
        <v>1202759.1800000002</v>
      </c>
    </row>
    <row r="93" spans="1:8" ht="15" customHeight="1" thickBot="1" x14ac:dyDescent="0.4">
      <c r="A93" s="10">
        <v>45748</v>
      </c>
      <c r="B93" s="11" t="s">
        <v>8</v>
      </c>
      <c r="C93" s="62"/>
      <c r="D93" s="62"/>
      <c r="E93" s="62"/>
      <c r="F93" s="62"/>
      <c r="G93" s="62"/>
      <c r="H93" s="9">
        <f t="shared" si="17"/>
        <v>0</v>
      </c>
    </row>
    <row r="94" spans="1:8" ht="15" customHeight="1" x14ac:dyDescent="0.35">
      <c r="A94" s="2">
        <v>45778</v>
      </c>
      <c r="B94" s="3" t="s">
        <v>7</v>
      </c>
      <c r="C94" s="4">
        <f>493114.39</f>
        <v>493114.39</v>
      </c>
      <c r="D94" s="4">
        <v>538745.35</v>
      </c>
      <c r="E94" s="4">
        <v>20244.36</v>
      </c>
      <c r="F94" s="4">
        <v>12707.72</v>
      </c>
      <c r="G94" s="4">
        <v>3924.64</v>
      </c>
      <c r="H94" s="61">
        <f t="shared" si="17"/>
        <v>1068736.46</v>
      </c>
    </row>
    <row r="95" spans="1:8" ht="15" customHeight="1" thickBot="1" x14ac:dyDescent="0.4">
      <c r="A95" s="10">
        <v>45778</v>
      </c>
      <c r="B95" s="11" t="s">
        <v>8</v>
      </c>
      <c r="C95" s="62"/>
      <c r="D95" s="62"/>
      <c r="E95" s="62"/>
      <c r="F95" s="62"/>
      <c r="G95" s="62"/>
      <c r="H95" s="9">
        <f t="shared" si="17"/>
        <v>0</v>
      </c>
    </row>
    <row r="96" spans="1:8" ht="15" customHeight="1" x14ac:dyDescent="0.35">
      <c r="A96" s="2">
        <v>45809</v>
      </c>
      <c r="B96" s="3" t="s">
        <v>7</v>
      </c>
      <c r="C96" s="4">
        <v>456352.61</v>
      </c>
      <c r="D96" s="4">
        <v>474645.68</v>
      </c>
      <c r="E96" s="4">
        <v>30842.47</v>
      </c>
      <c r="F96" s="4">
        <v>15647.89</v>
      </c>
      <c r="G96" s="4">
        <v>7431.86</v>
      </c>
      <c r="H96" s="61">
        <f t="shared" si="17"/>
        <v>984920.51</v>
      </c>
    </row>
    <row r="97" spans="1:18" ht="15" customHeight="1" thickBot="1" x14ac:dyDescent="0.4">
      <c r="A97" s="10">
        <v>45809</v>
      </c>
      <c r="B97" s="11" t="s">
        <v>8</v>
      </c>
      <c r="C97" s="8"/>
      <c r="D97" s="8"/>
      <c r="E97" s="8"/>
      <c r="F97" s="8"/>
      <c r="G97" s="8"/>
      <c r="H97" s="9">
        <f t="shared" si="17"/>
        <v>0</v>
      </c>
    </row>
    <row r="98" spans="1:18" ht="15" customHeight="1" x14ac:dyDescent="0.35">
      <c r="A98" s="2">
        <v>45839</v>
      </c>
      <c r="B98" s="3" t="s">
        <v>7</v>
      </c>
      <c r="C98" s="4">
        <v>490906.63</v>
      </c>
      <c r="D98" s="4">
        <v>448688.88</v>
      </c>
      <c r="E98" s="4">
        <v>-4413.5600000000004</v>
      </c>
      <c r="F98" s="4">
        <v>14496.55</v>
      </c>
      <c r="G98" s="4">
        <v>10213.48</v>
      </c>
      <c r="H98" s="61">
        <f t="shared" si="17"/>
        <v>959891.98</v>
      </c>
    </row>
    <row r="99" spans="1:18" ht="15" customHeight="1" thickBot="1" x14ac:dyDescent="0.4">
      <c r="A99" s="10">
        <v>45839</v>
      </c>
      <c r="B99" s="11" t="s">
        <v>8</v>
      </c>
      <c r="C99" s="8"/>
      <c r="D99" s="8"/>
      <c r="E99" s="8"/>
      <c r="F99" s="8"/>
      <c r="G99" s="8"/>
      <c r="H99" s="9">
        <f t="shared" si="17"/>
        <v>0</v>
      </c>
    </row>
    <row r="100" spans="1:18" ht="15" customHeight="1" x14ac:dyDescent="0.35">
      <c r="A100" s="2">
        <v>45870</v>
      </c>
      <c r="B100" s="3" t="s">
        <v>7</v>
      </c>
      <c r="C100" s="4"/>
      <c r="D100" s="4"/>
      <c r="E100" s="4"/>
      <c r="F100" s="4"/>
      <c r="G100" s="4"/>
      <c r="H100" s="61">
        <f t="shared" si="17"/>
        <v>0</v>
      </c>
    </row>
    <row r="101" spans="1:18" ht="15" customHeight="1" thickBot="1" x14ac:dyDescent="0.4">
      <c r="A101" s="10">
        <v>45870</v>
      </c>
      <c r="B101" s="11" t="s">
        <v>8</v>
      </c>
      <c r="C101" s="8"/>
      <c r="D101" s="8"/>
      <c r="E101" s="8"/>
      <c r="F101" s="8"/>
      <c r="G101" s="8"/>
      <c r="H101" s="9">
        <f t="shared" si="17"/>
        <v>0</v>
      </c>
    </row>
    <row r="102" spans="1:18" ht="15" customHeight="1" x14ac:dyDescent="0.35">
      <c r="A102" s="2">
        <v>45901</v>
      </c>
      <c r="B102" s="3" t="s">
        <v>7</v>
      </c>
      <c r="C102" s="4"/>
      <c r="D102" s="4"/>
      <c r="E102" s="4"/>
      <c r="F102" s="4"/>
      <c r="G102" s="4"/>
      <c r="H102" s="61">
        <f t="shared" si="17"/>
        <v>0</v>
      </c>
    </row>
    <row r="103" spans="1:18" ht="15" customHeight="1" thickBot="1" x14ac:dyDescent="0.4">
      <c r="A103" s="10">
        <v>45901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45931</v>
      </c>
      <c r="B104" s="3" t="s">
        <v>7</v>
      </c>
      <c r="C104" s="4"/>
      <c r="D104" s="4"/>
      <c r="E104" s="4"/>
      <c r="F104" s="4"/>
      <c r="G104" s="4"/>
      <c r="H104" s="61">
        <f t="shared" si="17"/>
        <v>0</v>
      </c>
    </row>
    <row r="105" spans="1:18" ht="15" customHeight="1" thickBot="1" x14ac:dyDescent="0.4">
      <c r="A105" s="10">
        <v>45931</v>
      </c>
      <c r="B105" s="11" t="s">
        <v>8</v>
      </c>
      <c r="C105" s="8"/>
      <c r="D105" s="8"/>
      <c r="E105" s="8"/>
      <c r="F105" s="8"/>
      <c r="G105" s="8"/>
      <c r="H105" s="9">
        <f t="shared" si="17"/>
        <v>0</v>
      </c>
    </row>
    <row r="106" spans="1:18" ht="15" customHeight="1" x14ac:dyDescent="0.35">
      <c r="A106" s="2">
        <v>45962</v>
      </c>
      <c r="B106" s="3" t="s">
        <v>7</v>
      </c>
      <c r="C106" s="4"/>
      <c r="D106" s="4"/>
      <c r="E106" s="4"/>
      <c r="F106" s="4"/>
      <c r="G106" s="4"/>
      <c r="H106" s="61">
        <f t="shared" si="17"/>
        <v>0</v>
      </c>
    </row>
    <row r="107" spans="1:18" ht="15" customHeight="1" thickBot="1" x14ac:dyDescent="0.4">
      <c r="A107" s="10">
        <v>45962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45992</v>
      </c>
      <c r="B108" s="3" t="s">
        <v>7</v>
      </c>
      <c r="C108" s="4"/>
      <c r="D108" s="4"/>
      <c r="E108" s="4"/>
      <c r="F108" s="4"/>
      <c r="G108" s="4"/>
      <c r="H108" s="61">
        <f t="shared" si="17"/>
        <v>0</v>
      </c>
    </row>
    <row r="109" spans="1:18" ht="15" customHeight="1" thickBot="1" x14ac:dyDescent="0.4">
      <c r="A109" s="10">
        <v>45992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46023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46023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46054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46054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46082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46082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1928180.33</v>
      </c>
      <c r="D116" s="4">
        <f t="shared" ref="D116:H117" si="18">D92+D94+D96+D98+D100+D102+D104+D106+D108+D110+D112+D114</f>
        <v>2090512.56</v>
      </c>
      <c r="E116" s="4">
        <f t="shared" si="18"/>
        <v>94042.200000000012</v>
      </c>
      <c r="F116" s="4">
        <f t="shared" si="18"/>
        <v>76218.259999999995</v>
      </c>
      <c r="G116" s="4">
        <f t="shared" si="18"/>
        <v>27354.78</v>
      </c>
      <c r="H116" s="61">
        <f t="shared" si="18"/>
        <v>4216308.1300000008</v>
      </c>
    </row>
    <row r="117" spans="1:8" ht="15" customHeight="1" thickBot="1" x14ac:dyDescent="0.4">
      <c r="A117" s="10" t="s">
        <v>10</v>
      </c>
      <c r="B117" s="11"/>
      <c r="C117" s="8">
        <f>C93+C95+C97+C99+C101+C103+C105+C107+C109+C111+C113+C115</f>
        <v>0</v>
      </c>
      <c r="D117" s="8">
        <f t="shared" ref="D117:G117" si="19">D93+D95+D97+D99+D101+D103+D105+D107+D109+D111+D113+D115</f>
        <v>0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0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E9DE-5FBD-4EC3-AE29-05F4399A7F11}">
  <dimension ref="A1:R119"/>
  <sheetViews>
    <sheetView workbookViewId="0">
      <pane ySplit="8" topLeftCell="A113" activePane="bottomLeft" state="frozen"/>
      <selection pane="bottomLeft" activeCell="B119" sqref="B119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3" t="s">
        <v>40</v>
      </c>
      <c r="G3" s="63"/>
      <c r="H3" s="63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5983080.2600000007</v>
      </c>
      <c r="D9" s="33">
        <f t="shared" ref="D9:G9" si="0">D15+D21+D27+D33+D39+D45+D51+D57+D63+D69+D75+D81</f>
        <v>12867650.290000001</v>
      </c>
      <c r="E9" s="33">
        <f t="shared" si="0"/>
        <v>500155.84</v>
      </c>
      <c r="F9" s="33">
        <f t="shared" si="0"/>
        <v>1347529.0800000003</v>
      </c>
      <c r="G9" s="33">
        <f t="shared" si="0"/>
        <v>297148.75999999995</v>
      </c>
      <c r="H9" s="34">
        <f>SUM(C9:G9)</f>
        <v>20995564.230000004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5174950.2</v>
      </c>
      <c r="D10" s="6">
        <f t="shared" si="1"/>
        <v>3191733.11</v>
      </c>
      <c r="E10" s="6">
        <f t="shared" si="1"/>
        <v>144700.79000000004</v>
      </c>
      <c r="F10" s="6">
        <f t="shared" si="1"/>
        <v>143720</v>
      </c>
      <c r="G10" s="6">
        <f t="shared" si="1"/>
        <v>0</v>
      </c>
      <c r="H10" s="7">
        <f>SUM(C10:G10)</f>
        <v>8655104.1000000015</v>
      </c>
    </row>
    <row r="11" spans="1:8" ht="15" customHeight="1" x14ac:dyDescent="0.35">
      <c r="A11" s="24"/>
      <c r="B11" s="36" t="s">
        <v>26</v>
      </c>
      <c r="C11" s="27">
        <f t="shared" si="1"/>
        <v>369688.05</v>
      </c>
      <c r="D11" s="27">
        <f t="shared" si="1"/>
        <v>7722717.5800000001</v>
      </c>
      <c r="E11" s="27">
        <f t="shared" si="1"/>
        <v>326077</v>
      </c>
      <c r="F11" s="27">
        <f t="shared" si="1"/>
        <v>1129225.8199999998</v>
      </c>
      <c r="G11" s="27">
        <f t="shared" si="1"/>
        <v>15</v>
      </c>
      <c r="H11" s="7">
        <f t="shared" ref="H11:H14" si="2">SUM(C11:G11)</f>
        <v>9547723.4499999993</v>
      </c>
    </row>
    <row r="12" spans="1:8" ht="15" customHeight="1" x14ac:dyDescent="0.35">
      <c r="A12" s="24"/>
      <c r="B12" s="36" t="s">
        <v>21</v>
      </c>
      <c r="C12" s="27">
        <f t="shared" si="1"/>
        <v>438015.39</v>
      </c>
      <c r="D12" s="27">
        <f t="shared" si="1"/>
        <v>1406355.0099999998</v>
      </c>
      <c r="E12" s="27">
        <f t="shared" si="1"/>
        <v>23913.239999999998</v>
      </c>
      <c r="F12" s="27">
        <f t="shared" si="1"/>
        <v>38318.270000000004</v>
      </c>
      <c r="G12" s="27">
        <f t="shared" si="1"/>
        <v>0</v>
      </c>
      <c r="H12" s="7">
        <f t="shared" si="2"/>
        <v>1906601.91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647474.46999999986</v>
      </c>
      <c r="E13" s="27">
        <f t="shared" si="1"/>
        <v>0</v>
      </c>
      <c r="F13" s="27">
        <f t="shared" si="1"/>
        <v>36264.990000000005</v>
      </c>
      <c r="G13" s="27">
        <f t="shared" si="1"/>
        <v>6545.89</v>
      </c>
      <c r="H13" s="7">
        <f t="shared" si="2"/>
        <v>690711.96999999986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-100629.88</v>
      </c>
      <c r="E14" s="8">
        <f t="shared" si="1"/>
        <v>5464.8100000000013</v>
      </c>
      <c r="F14" s="8">
        <f t="shared" si="1"/>
        <v>0</v>
      </c>
      <c r="G14" s="8">
        <f t="shared" si="1"/>
        <v>290587.86999999994</v>
      </c>
      <c r="H14" s="28">
        <f t="shared" si="2"/>
        <v>195422.79999999993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443024.03</v>
      </c>
      <c r="D69" s="33">
        <f t="shared" ref="D69:G69" si="13">SUM(D70:D74)</f>
        <v>983465.34</v>
      </c>
      <c r="E69" s="33">
        <f t="shared" si="13"/>
        <v>27999.94</v>
      </c>
      <c r="F69" s="33">
        <f t="shared" si="13"/>
        <v>101986.13</v>
      </c>
      <c r="G69" s="33">
        <f t="shared" si="13"/>
        <v>6545.89</v>
      </c>
      <c r="H69" s="34">
        <f t="shared" si="4"/>
        <v>1563021.3299999998</v>
      </c>
    </row>
    <row r="70" spans="1:8" ht="15" customHeight="1" x14ac:dyDescent="0.35">
      <c r="A70" s="24"/>
      <c r="B70" s="35" t="s">
        <v>27</v>
      </c>
      <c r="C70" s="6">
        <f>364816.95</f>
        <v>364816.95</v>
      </c>
      <c r="D70" s="6">
        <f>202264.72</f>
        <v>202264.72</v>
      </c>
      <c r="E70" s="6">
        <v>-5126.7700000000004</v>
      </c>
      <c r="F70" s="6">
        <v>8741.77</v>
      </c>
      <c r="G70" s="6"/>
      <c r="H70" s="7">
        <f t="shared" si="4"/>
        <v>570696.67000000004</v>
      </c>
    </row>
    <row r="71" spans="1:8" ht="15" customHeight="1" x14ac:dyDescent="0.35">
      <c r="A71" s="24"/>
      <c r="B71" s="36" t="s">
        <v>26</v>
      </c>
      <c r="C71" s="27">
        <f>33143.08</f>
        <v>33143.08</v>
      </c>
      <c r="D71" s="27">
        <f>635332.78</f>
        <v>635332.78</v>
      </c>
      <c r="E71" s="27">
        <v>23970.71</v>
      </c>
      <c r="F71" s="27">
        <v>86769.32</v>
      </c>
      <c r="G71" s="27"/>
      <c r="H71" s="7">
        <f t="shared" si="4"/>
        <v>779215.8899999999</v>
      </c>
    </row>
    <row r="72" spans="1:8" ht="15" customHeight="1" x14ac:dyDescent="0.35">
      <c r="A72" s="24"/>
      <c r="B72" s="36" t="s">
        <v>21</v>
      </c>
      <c r="C72" s="27">
        <f>45064</f>
        <v>45064</v>
      </c>
      <c r="D72" s="27">
        <f>124013.52</f>
        <v>124013.52</v>
      </c>
      <c r="E72" s="27"/>
      <c r="F72" s="27">
        <v>7675.04</v>
      </c>
      <c r="G72" s="27"/>
      <c r="H72" s="7">
        <f t="shared" si="4"/>
        <v>176752.56000000003</v>
      </c>
    </row>
    <row r="73" spans="1:8" ht="15" customHeight="1" x14ac:dyDescent="0.35">
      <c r="A73" s="24"/>
      <c r="B73" s="36" t="s">
        <v>22</v>
      </c>
      <c r="C73" s="27"/>
      <c r="D73" s="27">
        <f>21854.32</f>
        <v>21854.32</v>
      </c>
      <c r="E73" s="27"/>
      <c r="F73" s="27">
        <v>-1200</v>
      </c>
      <c r="G73" s="27">
        <f>3835.94-2684.32+5394.27</f>
        <v>6545.89</v>
      </c>
      <c r="H73" s="7">
        <f t="shared" si="4"/>
        <v>27200.21</v>
      </c>
    </row>
    <row r="74" spans="1:8" ht="15" customHeight="1" thickBot="1" x14ac:dyDescent="0.4">
      <c r="A74" s="10"/>
      <c r="B74" s="37" t="s">
        <v>28</v>
      </c>
      <c r="C74" s="8"/>
      <c r="D74" s="8"/>
      <c r="E74" s="8">
        <f>9156</f>
        <v>9156</v>
      </c>
      <c r="F74" s="8"/>
      <c r="G74" s="8"/>
      <c r="H74" s="28">
        <f t="shared" si="4"/>
        <v>9156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441359.77</v>
      </c>
      <c r="D75" s="33">
        <f t="shared" ref="D75:G75" si="14">SUM(D76:D80)</f>
        <v>789696.5</v>
      </c>
      <c r="E75" s="33">
        <f t="shared" si="14"/>
        <v>26689.230000000003</v>
      </c>
      <c r="F75" s="33">
        <f t="shared" si="14"/>
        <v>67111.87</v>
      </c>
      <c r="G75" s="33">
        <f t="shared" si="14"/>
        <v>15037.87</v>
      </c>
      <c r="H75" s="34">
        <f t="shared" si="4"/>
        <v>1339895.2400000002</v>
      </c>
    </row>
    <row r="76" spans="1:8" ht="15" customHeight="1" x14ac:dyDescent="0.35">
      <c r="A76" s="24"/>
      <c r="B76" s="35" t="s">
        <v>27</v>
      </c>
      <c r="C76" s="6">
        <f>380316.78</f>
        <v>380316.78</v>
      </c>
      <c r="D76" s="6">
        <v>153145.95000000001</v>
      </c>
      <c r="E76" s="6">
        <v>-20122.650000000001</v>
      </c>
      <c r="F76" s="6">
        <v>-1246.05</v>
      </c>
      <c r="G76" s="6"/>
      <c r="H76" s="7">
        <f t="shared" si="4"/>
        <v>512094.02999999997</v>
      </c>
    </row>
    <row r="77" spans="1:8" ht="15" customHeight="1" x14ac:dyDescent="0.35">
      <c r="A77" s="24"/>
      <c r="B77" s="36" t="s">
        <v>26</v>
      </c>
      <c r="C77" s="27">
        <v>16227.99</v>
      </c>
      <c r="D77" s="27">
        <v>528943.79</v>
      </c>
      <c r="E77" s="27">
        <v>40203.480000000003</v>
      </c>
      <c r="F77" s="27">
        <v>67815</v>
      </c>
      <c r="G77" s="27"/>
      <c r="H77" s="7">
        <f t="shared" si="4"/>
        <v>653190.26</v>
      </c>
    </row>
    <row r="78" spans="1:8" ht="15" customHeight="1" x14ac:dyDescent="0.35">
      <c r="A78" s="24"/>
      <c r="B78" s="36" t="s">
        <v>21</v>
      </c>
      <c r="C78" s="27">
        <v>44815</v>
      </c>
      <c r="D78" s="27">
        <v>99825.66</v>
      </c>
      <c r="E78" s="27">
        <v>6608.4</v>
      </c>
      <c r="F78" s="27">
        <v>526.59</v>
      </c>
      <c r="G78" s="27"/>
      <c r="H78" s="7">
        <f t="shared" si="4"/>
        <v>151775.65</v>
      </c>
    </row>
    <row r="79" spans="1:8" ht="15" customHeight="1" x14ac:dyDescent="0.35">
      <c r="A79" s="24"/>
      <c r="B79" s="36" t="s">
        <v>22</v>
      </c>
      <c r="C79" s="27"/>
      <c r="D79" s="27">
        <v>7781.1</v>
      </c>
      <c r="E79" s="27"/>
      <c r="F79" s="27">
        <v>16.329999999999998</v>
      </c>
      <c r="G79" s="27"/>
      <c r="H79" s="7">
        <f t="shared" si="4"/>
        <v>7797.43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>
        <f>15551.78-513.91</f>
        <v>15037.87</v>
      </c>
      <c r="H80" s="28">
        <f t="shared" si="4"/>
        <v>15037.87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666954.54999999993</v>
      </c>
      <c r="D81" s="33">
        <f t="shared" ref="D81:G81" si="15">SUM(D82:D86)</f>
        <v>761587.14999999991</v>
      </c>
      <c r="E81" s="33">
        <f t="shared" si="15"/>
        <v>59629.25</v>
      </c>
      <c r="F81" s="33">
        <f t="shared" si="15"/>
        <v>69622.61</v>
      </c>
      <c r="G81" s="33">
        <f t="shared" si="15"/>
        <v>6572.5399999999991</v>
      </c>
      <c r="H81" s="34">
        <f t="shared" ref="H81:H86" si="16">SUM(C81:G81)</f>
        <v>1564366.0999999999</v>
      </c>
    </row>
    <row r="82" spans="1:8" ht="15" customHeight="1" x14ac:dyDescent="0.35">
      <c r="A82" s="24"/>
      <c r="B82" s="35" t="s">
        <v>27</v>
      </c>
      <c r="C82" s="6">
        <f>674469.21</f>
        <v>674469.21</v>
      </c>
      <c r="D82" s="6">
        <f>193321.11</f>
        <v>193321.11</v>
      </c>
      <c r="E82" s="6">
        <f>5043.15</f>
        <v>5043.1499999999996</v>
      </c>
      <c r="F82" s="6">
        <f>3932.67</f>
        <v>3932.67</v>
      </c>
      <c r="G82" s="6"/>
      <c r="H82" s="7">
        <f t="shared" si="16"/>
        <v>876766.14</v>
      </c>
    </row>
    <row r="83" spans="1:8" ht="15" customHeight="1" x14ac:dyDescent="0.35">
      <c r="A83" s="24"/>
      <c r="B83" s="36" t="s">
        <v>26</v>
      </c>
      <c r="C83" s="27">
        <v>-29954.66</v>
      </c>
      <c r="D83" s="27">
        <f>456851.82</f>
        <v>456851.82</v>
      </c>
      <c r="E83" s="27">
        <f>42643.75</f>
        <v>42643.75</v>
      </c>
      <c r="F83" s="27">
        <f>68887.46</f>
        <v>68887.460000000006</v>
      </c>
      <c r="G83" s="27"/>
      <c r="H83" s="7">
        <f t="shared" si="16"/>
        <v>538428.37</v>
      </c>
    </row>
    <row r="84" spans="1:8" ht="15" customHeight="1" x14ac:dyDescent="0.35">
      <c r="A84" s="24"/>
      <c r="B84" s="36" t="s">
        <v>21</v>
      </c>
      <c r="C84" s="27">
        <f>22440</f>
        <v>22440</v>
      </c>
      <c r="D84" s="27">
        <f>101737.37</f>
        <v>101737.37</v>
      </c>
      <c r="E84" s="27">
        <f>12782.35</f>
        <v>12782.35</v>
      </c>
      <c r="F84" s="27">
        <v>-3197.52</v>
      </c>
      <c r="G84" s="27"/>
      <c r="H84" s="7">
        <f t="shared" si="16"/>
        <v>133762.20000000001</v>
      </c>
    </row>
    <row r="85" spans="1:8" ht="15" customHeight="1" x14ac:dyDescent="0.35">
      <c r="A85" s="24"/>
      <c r="B85" s="36" t="s">
        <v>22</v>
      </c>
      <c r="C85" s="27"/>
      <c r="D85" s="27">
        <f>9762.08</f>
        <v>9762.08</v>
      </c>
      <c r="E85" s="27"/>
      <c r="F85" s="27"/>
      <c r="G85" s="27"/>
      <c r="H85" s="7">
        <f t="shared" si="16"/>
        <v>9762.08</v>
      </c>
    </row>
    <row r="86" spans="1:8" ht="15" customHeight="1" thickBot="1" x14ac:dyDescent="0.4">
      <c r="A86" s="10"/>
      <c r="B86" s="37" t="s">
        <v>28</v>
      </c>
      <c r="C86" s="8"/>
      <c r="D86" s="8">
        <v>-85.23</v>
      </c>
      <c r="E86" s="8">
        <f>504-1344</f>
        <v>-840</v>
      </c>
      <c r="F86" s="8"/>
      <c r="G86" s="8">
        <f>4224.86+36.29+1706.33+605.06</f>
        <v>6572.5399999999991</v>
      </c>
      <c r="H86" s="28">
        <f t="shared" si="16"/>
        <v>5647.3099999999995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>
        <f>443024.03</f>
        <v>443024.03</v>
      </c>
      <c r="D110" s="4">
        <f>983465.34</f>
        <v>983465.34</v>
      </c>
      <c r="E110" s="4">
        <f>27999.94</f>
        <v>27999.94</v>
      </c>
      <c r="F110" s="4">
        <f>101986.13</f>
        <v>101986.13</v>
      </c>
      <c r="G110" s="4">
        <f>6545.89</f>
        <v>6545.89</v>
      </c>
      <c r="H110" s="61">
        <f t="shared" si="17"/>
        <v>1563021.3299999998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>
        <v>441359.77</v>
      </c>
      <c r="D112" s="4">
        <v>789696.5</v>
      </c>
      <c r="E112" s="4">
        <v>26689.23</v>
      </c>
      <c r="F112" s="4">
        <v>67111.87</v>
      </c>
      <c r="G112" s="4">
        <v>15037.87</v>
      </c>
      <c r="H112" s="61">
        <f t="shared" si="17"/>
        <v>1339895.2400000002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>
        <v>666954.55000000005</v>
      </c>
      <c r="D114" s="4">
        <v>761587.15</v>
      </c>
      <c r="E114" s="4">
        <v>59629.25</v>
      </c>
      <c r="F114" s="4">
        <v>69622.61</v>
      </c>
      <c r="G114" s="4">
        <v>6572.54</v>
      </c>
      <c r="H114" s="61">
        <f t="shared" si="17"/>
        <v>1564366.1000000003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5983080.2600000007</v>
      </c>
      <c r="D116" s="4">
        <f t="shared" ref="D116:H117" si="18">D92+D94+D96+D98+D100+D102+D104+D106+D108+D110+D112+D114</f>
        <v>12570459.9</v>
      </c>
      <c r="E116" s="4">
        <f t="shared" si="18"/>
        <v>500155.84</v>
      </c>
      <c r="F116" s="4">
        <f t="shared" si="18"/>
        <v>1347529.0800000003</v>
      </c>
      <c r="G116" s="4">
        <f t="shared" si="18"/>
        <v>297148.75999999995</v>
      </c>
      <c r="H116" s="61">
        <f t="shared" si="18"/>
        <v>20698373.840000004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25-26 year to date</vt:lpstr>
      <vt:lpstr>24-25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2025-08-05T08:31:50Z</dcterms:modified>
</cp:coreProperties>
</file>